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80" windowWidth="9720" windowHeight="7260"/>
  </bookViews>
  <sheets>
    <sheet name="Роспись расходов" sheetId="12" r:id="rId1"/>
  </sheets>
  <definedNames>
    <definedName name="BFT_Print_Titles" localSheetId="0">'Роспись расходов'!$14:$16</definedName>
    <definedName name="_xlnm.Print_Titles" localSheetId="0">'Роспись расходов'!$14:$16</definedName>
  </definedNames>
  <calcPr calcId="144525" calcMode="manual" refMode="R1C1"/>
</workbook>
</file>

<file path=xl/calcChain.xml><?xml version="1.0" encoding="utf-8"?>
<calcChain xmlns="http://schemas.openxmlformats.org/spreadsheetml/2006/main">
  <c r="G111" i="12"/>
  <c r="G110"/>
  <c r="G109"/>
  <c r="G106"/>
  <c r="G103"/>
  <c r="G107"/>
  <c r="G95"/>
  <c r="G94" s="1"/>
  <c r="G93" s="1"/>
  <c r="G92" s="1"/>
  <c r="G87"/>
  <c r="G84" s="1"/>
  <c r="G83" s="1"/>
  <c r="G75"/>
  <c r="G78"/>
  <c r="G74" s="1"/>
  <c r="G73"/>
  <c r="G65"/>
  <c r="G64" s="1"/>
  <c r="G60"/>
  <c r="G56"/>
  <c r="G55" s="1"/>
  <c r="G57"/>
  <c r="G54"/>
  <c r="G53"/>
  <c r="G52" s="1"/>
  <c r="G33"/>
  <c r="G32" s="1"/>
  <c r="G34"/>
  <c r="G28"/>
  <c r="G26"/>
  <c r="G24"/>
  <c r="G22"/>
  <c r="G21" s="1"/>
  <c r="G19"/>
  <c r="G20"/>
  <c r="G51" l="1"/>
  <c r="G50"/>
  <c r="G49"/>
  <c r="G48" s="1"/>
  <c r="G47" s="1"/>
  <c r="G46" s="1"/>
  <c r="G104" l="1"/>
  <c r="G102" s="1"/>
  <c r="G101" s="1"/>
  <c r="G100" s="1"/>
  <c r="G71"/>
  <c r="G70"/>
  <c r="G63"/>
  <c r="G62" s="1"/>
  <c r="G61"/>
  <c r="G59" s="1"/>
  <c r="G58" s="1"/>
  <c r="G72" l="1"/>
  <c r="G69" s="1"/>
  <c r="G68" s="1"/>
  <c r="G90" l="1"/>
  <c r="G89" s="1"/>
  <c r="G88" s="1"/>
  <c r="G37" l="1"/>
  <c r="G36" s="1"/>
  <c r="G35" s="1"/>
  <c r="G18" s="1"/>
  <c r="G17" s="1"/>
  <c r="G98" s="1"/>
</calcChain>
</file>

<file path=xl/sharedStrings.xml><?xml version="1.0" encoding="utf-8"?>
<sst xmlns="http://schemas.openxmlformats.org/spreadsheetml/2006/main" count="601" uniqueCount="244">
  <si>
    <t>Дата печати:</t>
  </si>
  <si>
    <t>№ п/п</t>
  </si>
  <si>
    <t>Текущий год</t>
  </si>
  <si>
    <t>2</t>
  </si>
  <si>
    <t>3</t>
  </si>
  <si>
    <t>4</t>
  </si>
  <si>
    <t>6</t>
  </si>
  <si>
    <t>7</t>
  </si>
  <si>
    <t>9</t>
  </si>
  <si>
    <t>11</t>
  </si>
  <si>
    <t>16</t>
  </si>
  <si>
    <t>17</t>
  </si>
  <si>
    <t>18</t>
  </si>
  <si>
    <t>21</t>
  </si>
  <si>
    <t>5</t>
  </si>
  <si>
    <t>КБК</t>
  </si>
  <si>
    <t>8</t>
  </si>
  <si>
    <t>25</t>
  </si>
  <si>
    <t>26</t>
  </si>
  <si>
    <t>27</t>
  </si>
  <si>
    <t>Единица измерения:</t>
  </si>
  <si>
    <t>29</t>
  </si>
  <si>
    <t>28</t>
  </si>
  <si>
    <t>1</t>
  </si>
  <si>
    <t>КВСР</t>
  </si>
  <si>
    <t>КВР</t>
  </si>
  <si>
    <t>КЦСР</t>
  </si>
  <si>
    <t>КФСР</t>
  </si>
  <si>
    <t>тыс. руб.</t>
  </si>
  <si>
    <t>Наименование показателя</t>
  </si>
  <si>
    <t/>
  </si>
  <si>
    <t>611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</si>
  <si>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</si>
  <si>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</si>
  <si>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</si>
  <si>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</si>
  <si>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</si>
  <si>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</si>
  <si>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</si>
  <si>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</si>
  <si>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121</t>
  </si>
  <si>
    <t>Фонд оплаты труда государственных (муниципальных) органов и взносы по обязательному социальному страхованию</t>
  </si>
  <si>
    <t>244</t>
  </si>
  <si>
    <t>Прочая закупка товаров, работ и услуг для обеспечения государственных (муниципальных) нужд</t>
  </si>
  <si>
    <t>Прочие расходы</t>
  </si>
  <si>
    <t>540</t>
  </si>
  <si>
    <t>Иные межбюджетные трансферты</t>
  </si>
  <si>
    <t>0111</t>
  </si>
  <si>
    <t>Резервные фонды</t>
  </si>
  <si>
    <t>870</t>
  </si>
  <si>
    <t>Резервные средства</t>
  </si>
  <si>
    <t>0113</t>
  </si>
  <si>
    <t>Другие общегосударственные вопросы</t>
  </si>
  <si>
    <t>0200</t>
  </si>
  <si>
    <t>НАЦИОНАЛЬНАЯ ОБОРОНА</t>
  </si>
  <si>
    <t>30</t>
  </si>
  <si>
    <t>0203</t>
  </si>
  <si>
    <t>Мобилизационная и вневойсковая подготовка</t>
  </si>
  <si>
    <t>31</t>
  </si>
  <si>
    <t>33</t>
  </si>
  <si>
    <t>34</t>
  </si>
  <si>
    <t>0300</t>
  </si>
  <si>
    <t>НАЦИОНАЛЬНАЯ БЕЗОПАСНОСТЬ И ПРАВООХРАНИТЕЛЬНАЯ ДЕЯТЕЛЬНОСТЬ</t>
  </si>
  <si>
    <t>35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</si>
  <si>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</si>
  <si>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</si>
  <si>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36</t>
  </si>
  <si>
    <t>Безопасность Гатчинского муниципального района</t>
  </si>
  <si>
    <t>37</t>
  </si>
  <si>
    <t>39</t>
  </si>
  <si>
    <t>0310</t>
  </si>
  <si>
    <t>Обеспечение пожарной безопасности</t>
  </si>
  <si>
    <t>40</t>
  </si>
  <si>
    <t>41</t>
  </si>
  <si>
    <t>42</t>
  </si>
  <si>
    <t>0400</t>
  </si>
  <si>
    <t>НАЦИОНАЛЬНАЯ ЭКОНОМИКА</t>
  </si>
  <si>
    <t>0409</t>
  </si>
  <si>
    <t>Дорожное хозяйство (дорожные фонды)</t>
  </si>
  <si>
    <t>45</t>
  </si>
  <si>
    <t>0410</t>
  </si>
  <si>
    <t>Связь и информатика</t>
  </si>
  <si>
    <t>47</t>
  </si>
  <si>
    <t>48</t>
  </si>
  <si>
    <t>0412</t>
  </si>
  <si>
    <t>Другие вопросы в области национальной экономики</t>
  </si>
  <si>
    <t>50</t>
  </si>
  <si>
    <t>51</t>
  </si>
  <si>
    <t>52</t>
  </si>
  <si>
    <t>0500</t>
  </si>
  <si>
    <t>ЖИЛИЩНО-КОММУНАЛЬНОЕ ХОЗЯЙСТВО</t>
  </si>
  <si>
    <t>0501</t>
  </si>
  <si>
    <t>Жилищное хозяйство</t>
  </si>
  <si>
    <t>57</t>
  </si>
  <si>
    <t>0503</t>
  </si>
  <si>
    <t>Благоустройство</t>
  </si>
  <si>
    <t>59</t>
  </si>
  <si>
    <t>60</t>
  </si>
  <si>
    <t>61</t>
  </si>
  <si>
    <t>62</t>
  </si>
  <si>
    <t>64</t>
  </si>
  <si>
    <t>0700</t>
  </si>
  <si>
    <t>ОБРАЗОВАНИЕ</t>
  </si>
  <si>
    <t>0707</t>
  </si>
  <si>
    <t>Молодежная политика и оздоровление детей</t>
  </si>
  <si>
    <t>67</t>
  </si>
  <si>
    <t>69</t>
  </si>
  <si>
    <t>0800</t>
  </si>
  <si>
    <t>КУЛЬТУРА, КИНЕМАТОГРАФИЯ</t>
  </si>
  <si>
    <t>70</t>
  </si>
  <si>
    <t>0801</t>
  </si>
  <si>
    <t>Культура</t>
  </si>
  <si>
    <t>71</t>
  </si>
  <si>
    <t>72</t>
  </si>
  <si>
    <t>111</t>
  </si>
  <si>
    <t>Фонд оплаты труда казенных учреждений и взносы по обязательному социальному страхованию</t>
  </si>
  <si>
    <t>73</t>
  </si>
  <si>
    <t>74</t>
  </si>
  <si>
    <t>75</t>
  </si>
  <si>
    <t>76</t>
  </si>
  <si>
    <t>1000</t>
  </si>
  <si>
    <t>СОЦИАЛЬНАЯ ПОЛИТИКА</t>
  </si>
  <si>
    <t>77</t>
  </si>
  <si>
    <t>1001</t>
  </si>
  <si>
    <t>Пенсионное обеспечение</t>
  </si>
  <si>
    <t>78</t>
  </si>
  <si>
    <t>79</t>
  </si>
  <si>
    <t>321</t>
  </si>
  <si>
    <t>Пособия, компенсации и иные социальные выплаты гражданам, кроме публичных нормативных обязательств</t>
  </si>
  <si>
    <t>80</t>
  </si>
  <si>
    <t>81</t>
  </si>
  <si>
    <t>1100</t>
  </si>
  <si>
    <t>ФИЗИЧЕСКАЯ КУЛЬТУРА И СПОРТ</t>
  </si>
  <si>
    <t>1102</t>
  </si>
  <si>
    <t>Массовый спорт</t>
  </si>
  <si>
    <t>ВСЕГО:</t>
  </si>
  <si>
    <t>К решению Совета депутатов</t>
  </si>
  <si>
    <t>Пудомягского сельского поселения</t>
  </si>
  <si>
    <t>Развитие культуры в Пудомягском сельском поселении</t>
  </si>
  <si>
    <t>Социальная политика в Пудомягском сельском поселении</t>
  </si>
  <si>
    <t>Развитие физической культуры и спорта в Пудомягском сельском поселении</t>
  </si>
  <si>
    <t>12</t>
  </si>
  <si>
    <t>14</t>
  </si>
  <si>
    <t>15</t>
  </si>
  <si>
    <t>23</t>
  </si>
  <si>
    <t>24</t>
  </si>
  <si>
    <t>38</t>
  </si>
  <si>
    <t>65</t>
  </si>
  <si>
    <t>82</t>
  </si>
  <si>
    <t>32</t>
  </si>
  <si>
    <t>Администрация муниципального образования "Пудомягское сельское поселение" Гатчинского муниципального района Ленинградской области</t>
  </si>
  <si>
    <t>МКУК "Пудомягский сельский дом культуры"</t>
  </si>
  <si>
    <t>Приложение 7</t>
  </si>
  <si>
    <t>83</t>
  </si>
  <si>
    <t>Ведомственная структура</t>
  </si>
  <si>
    <t xml:space="preserve"> расходов бюджета Пудомягского сельского поселения на 2016год</t>
  </si>
  <si>
    <t>7141115630</t>
  </si>
  <si>
    <t>7141112600</t>
  </si>
  <si>
    <t>7141112500</t>
  </si>
  <si>
    <t>7140000000</t>
  </si>
  <si>
    <t>7150000000</t>
  </si>
  <si>
    <t>7151115230</t>
  </si>
  <si>
    <t>7151115340</t>
  </si>
  <si>
    <t>7151100000</t>
  </si>
  <si>
    <t>7130000000</t>
  </si>
  <si>
    <t>7131100000</t>
  </si>
  <si>
    <t>7111100000</t>
  </si>
  <si>
    <t>7111115160</t>
  </si>
  <si>
    <t>7121100000</t>
  </si>
  <si>
    <t>7120000000</t>
  </si>
  <si>
    <t>7121115120</t>
  </si>
  <si>
    <t>7100000000</t>
  </si>
  <si>
    <t>7131115390</t>
  </si>
  <si>
    <t>7111115180</t>
  </si>
  <si>
    <t>7131115380</t>
  </si>
  <si>
    <t>7131115400</t>
  </si>
  <si>
    <t>7131115410</t>
  </si>
  <si>
    <t>7131115420</t>
  </si>
  <si>
    <t>6170011020</t>
  </si>
  <si>
    <t>6100000000</t>
  </si>
  <si>
    <t>6180011050</t>
  </si>
  <si>
    <t>6170011040</t>
  </si>
  <si>
    <t>6180011030</t>
  </si>
  <si>
    <t>6200000000</t>
  </si>
  <si>
    <t>6290015020</t>
  </si>
  <si>
    <t>6290015050</t>
  </si>
  <si>
    <t>6290013010</t>
  </si>
  <si>
    <t>6290013020</t>
  </si>
  <si>
    <t>6290013030</t>
  </si>
  <si>
    <t>6290013040</t>
  </si>
  <si>
    <t>6290013060</t>
  </si>
  <si>
    <t>6290013070</t>
  </si>
  <si>
    <t>6290051180</t>
  </si>
  <si>
    <t>6290000000</t>
  </si>
  <si>
    <t>6290015280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</si>
  <si>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</si>
  <si>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 xml:space="preserve">Фонд оплаты труда государственных (муниципальных) органов </t>
  </si>
  <si>
    <t>119</t>
  </si>
  <si>
    <t>129</t>
  </si>
  <si>
    <t>7131111520</t>
  </si>
  <si>
    <t>412</t>
  </si>
  <si>
    <t>13</t>
  </si>
  <si>
    <t>242</t>
  </si>
  <si>
    <t>6170071340</t>
  </si>
  <si>
    <t>7131170140</t>
  </si>
  <si>
    <t>71311S0770</t>
  </si>
  <si>
    <t>7131170770</t>
  </si>
  <si>
    <t>Иные выплаты персоналу учреждений за исключением фонда оплаты труда</t>
  </si>
  <si>
    <t>112</t>
  </si>
  <si>
    <t>19</t>
  </si>
  <si>
    <t>20</t>
  </si>
  <si>
    <t>22</t>
  </si>
  <si>
    <t>43</t>
  </si>
  <si>
    <t>44</t>
  </si>
  <si>
    <t>46</t>
  </si>
  <si>
    <t>49</t>
  </si>
  <si>
    <t>53</t>
  </si>
  <si>
    <t>55</t>
  </si>
  <si>
    <t>56</t>
  </si>
  <si>
    <t>58</t>
  </si>
  <si>
    <t>63</t>
  </si>
  <si>
    <t>66</t>
  </si>
  <si>
    <t>68</t>
  </si>
  <si>
    <t>84</t>
  </si>
  <si>
    <t>85</t>
  </si>
  <si>
    <t>853</t>
  </si>
  <si>
    <t>Уплата иных платежей</t>
  </si>
  <si>
    <t>Закупка товаров, работ, услуг в сфере информационно-коммуникационных тезнологий</t>
  </si>
  <si>
    <t>7111115510</t>
  </si>
  <si>
    <t>7131170780</t>
  </si>
  <si>
    <t>7131170880</t>
  </si>
  <si>
    <t>7131172020</t>
  </si>
  <si>
    <t>7131174310</t>
  </si>
  <si>
    <t>7131174390</t>
  </si>
  <si>
    <t>7151172020</t>
  </si>
  <si>
    <t>7151117390</t>
  </si>
  <si>
    <t>7141110360</t>
  </si>
  <si>
    <t>7141112020</t>
  </si>
  <si>
    <t>852</t>
  </si>
  <si>
    <t xml:space="preserve">от 17.11.2016г. № </t>
  </si>
  <si>
    <t>7121115100</t>
  </si>
  <si>
    <t>7121115690</t>
  </si>
  <si>
    <t>71311116400</t>
  </si>
  <si>
    <t>86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</si>
</sst>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#,##0.0"/>
  </numFmts>
  <fonts count="13">
    <font>
      <sz val="10"/>
      <name val="Arial"/>
    </font>
    <font>
      <sz val="10"/>
      <name val="Arial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color indexed="12"/>
      <name val="Arial Cyr"/>
      <charset val="204"/>
    </font>
    <font>
      <b/>
      <sz val="10"/>
      <name val="Arial Cyr"/>
      <charset val="204"/>
    </font>
    <font>
      <sz val="9"/>
      <name val="Arial Cyr"/>
      <charset val="204"/>
    </font>
    <font>
      <b/>
      <sz val="12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top" wrapText="1"/>
    </xf>
    <xf numFmtId="0" fontId="5" fillId="0" borderId="0" xfId="0" applyFont="1" applyBorder="1" applyAlignment="1">
      <alignment horizontal="left"/>
    </xf>
    <xf numFmtId="0" fontId="6" fillId="0" borderId="0" xfId="0" applyFont="1" applyBorder="1" applyAlignment="1"/>
    <xf numFmtId="0" fontId="7" fillId="0" borderId="0" xfId="0" applyFont="1" applyAlignment="1">
      <alignment vertical="center"/>
    </xf>
    <xf numFmtId="0" fontId="8" fillId="0" borderId="0" xfId="0" applyFont="1" applyBorder="1" applyAlignment="1"/>
    <xf numFmtId="49" fontId="1" fillId="0" borderId="7" xfId="0" applyNumberFormat="1" applyFont="1" applyBorder="1"/>
    <xf numFmtId="49" fontId="2" fillId="0" borderId="1" xfId="0" applyNumberFormat="1" applyFont="1" applyFill="1" applyBorder="1" applyAlignment="1">
      <alignment horizontal="center"/>
    </xf>
    <xf numFmtId="49" fontId="3" fillId="0" borderId="4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center" wrapText="1"/>
    </xf>
    <xf numFmtId="4" fontId="3" fillId="0" borderId="4" xfId="0" applyNumberFormat="1" applyFont="1" applyFill="1" applyBorder="1" applyAlignment="1">
      <alignment horizontal="right" vertical="top" wrapText="1"/>
    </xf>
    <xf numFmtId="4" fontId="0" fillId="0" borderId="0" xfId="0" applyNumberFormat="1"/>
    <xf numFmtId="0" fontId="8" fillId="0" borderId="0" xfId="0" applyFont="1" applyAlignment="1">
      <alignment horizontal="left"/>
    </xf>
    <xf numFmtId="0" fontId="9" fillId="0" borderId="0" xfId="0" applyFont="1"/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0" fontId="0" fillId="0" borderId="0" xfId="0" applyBorder="1"/>
    <xf numFmtId="0" fontId="2" fillId="0" borderId="0" xfId="0" applyFont="1" applyBorder="1"/>
    <xf numFmtId="0" fontId="4" fillId="0" borderId="0" xfId="0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49" fontId="3" fillId="0" borderId="1" xfId="0" applyNumberFormat="1" applyFont="1" applyFill="1" applyBorder="1" applyAlignment="1">
      <alignment horizontal="center" vertical="top" wrapText="1"/>
    </xf>
    <xf numFmtId="49" fontId="3" fillId="0" borderId="8" xfId="0" applyNumberFormat="1" applyFont="1" applyFill="1" applyBorder="1" applyAlignment="1">
      <alignment horizontal="center" vertical="top" wrapText="1"/>
    </xf>
    <xf numFmtId="4" fontId="3" fillId="0" borderId="8" xfId="0" applyNumberFormat="1" applyFont="1" applyFill="1" applyBorder="1" applyAlignment="1">
      <alignment horizontal="right" vertical="top" wrapText="1"/>
    </xf>
    <xf numFmtId="14" fontId="8" fillId="0" borderId="0" xfId="0" applyNumberFormat="1" applyFont="1" applyAlignment="1">
      <alignment horizontal="left"/>
    </xf>
    <xf numFmtId="49" fontId="3" fillId="0" borderId="1" xfId="0" applyNumberFormat="1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164" fontId="2" fillId="0" borderId="1" xfId="0" applyNumberFormat="1" applyFont="1" applyFill="1" applyBorder="1" applyAlignment="1">
      <alignment horizontal="right" wrapText="1"/>
    </xf>
    <xf numFmtId="49" fontId="11" fillId="0" borderId="1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right" wrapText="1"/>
    </xf>
    <xf numFmtId="49" fontId="12" fillId="0" borderId="1" xfId="0" applyNumberFormat="1" applyFont="1" applyFill="1" applyBorder="1" applyAlignment="1">
      <alignment horizontal="left" wrapText="1"/>
    </xf>
    <xf numFmtId="49" fontId="2" fillId="0" borderId="3" xfId="0" applyNumberFormat="1" applyFont="1" applyFill="1" applyBorder="1" applyAlignment="1">
      <alignment horizontal="center" vertical="top" wrapText="1"/>
    </xf>
    <xf numFmtId="49" fontId="2" fillId="0" borderId="3" xfId="0" applyNumberFormat="1" applyFont="1" applyFill="1" applyBorder="1" applyAlignment="1">
      <alignment horizontal="left" vertical="top" wrapText="1"/>
    </xf>
    <xf numFmtId="4" fontId="2" fillId="0" borderId="3" xfId="0" applyNumberFormat="1" applyFont="1" applyFill="1" applyBorder="1" applyAlignment="1">
      <alignment horizontal="righ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4" fontId="2" fillId="0" borderId="2" xfId="0" applyNumberFormat="1" applyFont="1" applyFill="1" applyBorder="1" applyAlignment="1">
      <alignment horizontal="right" vertical="top" wrapText="1"/>
    </xf>
    <xf numFmtId="164" fontId="0" fillId="0" borderId="0" xfId="0" applyNumberFormat="1"/>
    <xf numFmtId="49" fontId="3" fillId="0" borderId="2" xfId="0" applyNumberFormat="1" applyFont="1" applyFill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right" vertical="top" wrapText="1"/>
    </xf>
    <xf numFmtId="49" fontId="2" fillId="0" borderId="8" xfId="0" applyNumberFormat="1" applyFont="1" applyFill="1" applyBorder="1" applyAlignment="1">
      <alignment horizontal="center" vertical="top" wrapText="1"/>
    </xf>
    <xf numFmtId="165" fontId="2" fillId="0" borderId="1" xfId="0" applyNumberFormat="1" applyFont="1" applyFill="1" applyBorder="1" applyAlignment="1">
      <alignment horizontal="right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/>
    </xf>
    <xf numFmtId="49" fontId="2" fillId="0" borderId="3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115"/>
  <sheetViews>
    <sheetView tabSelected="1" topLeftCell="A96" workbookViewId="0">
      <selection activeCell="G18" sqref="G18"/>
    </sheetView>
  </sheetViews>
  <sheetFormatPr defaultColWidth="8.85546875" defaultRowHeight="12.75"/>
  <cols>
    <col min="1" max="1" width="8.5703125" customWidth="1"/>
    <col min="2" max="2" width="40.7109375" customWidth="1"/>
    <col min="3" max="3" width="6.42578125" customWidth="1"/>
    <col min="4" max="4" width="7.140625" customWidth="1"/>
    <col min="5" max="5" width="10.5703125" customWidth="1"/>
    <col min="6" max="6" width="5.42578125" customWidth="1"/>
    <col min="7" max="7" width="12.85546875" customWidth="1"/>
    <col min="8" max="8" width="5.140625" customWidth="1"/>
    <col min="9" max="34" width="15.7109375" customWidth="1"/>
  </cols>
  <sheetData>
    <row r="2" spans="1:8">
      <c r="E2" s="16" t="s">
        <v>152</v>
      </c>
    </row>
    <row r="3" spans="1:8">
      <c r="E3" t="s">
        <v>136</v>
      </c>
    </row>
    <row r="4" spans="1:8">
      <c r="A4" s="20"/>
      <c r="B4" s="20"/>
      <c r="E4" t="s">
        <v>137</v>
      </c>
    </row>
    <row r="5" spans="1:8" ht="11.25" customHeight="1">
      <c r="A5" s="21"/>
      <c r="B5" s="22"/>
      <c r="C5" s="4"/>
      <c r="D5" s="4"/>
      <c r="E5" s="23" t="s">
        <v>239</v>
      </c>
      <c r="F5" s="4"/>
      <c r="G5" s="23"/>
    </row>
    <row r="6" spans="1:8">
      <c r="A6" s="7"/>
      <c r="B6" s="20"/>
      <c r="C6" s="5"/>
      <c r="D6" s="5"/>
      <c r="E6" s="5"/>
      <c r="F6" s="5"/>
      <c r="G6" s="5"/>
    </row>
    <row r="9" spans="1:8" ht="15.75">
      <c r="A9" s="45" t="s">
        <v>154</v>
      </c>
      <c r="B9" s="45"/>
      <c r="C9" s="45"/>
      <c r="D9" s="45"/>
      <c r="E9" s="45"/>
      <c r="F9" s="45"/>
      <c r="G9" s="45"/>
    </row>
    <row r="10" spans="1:8" ht="8.25" customHeight="1"/>
    <row r="11" spans="1:8" ht="19.5" customHeight="1">
      <c r="A11" s="45" t="s">
        <v>155</v>
      </c>
      <c r="B11" s="45"/>
      <c r="C11" s="45"/>
      <c r="D11" s="45"/>
      <c r="E11" s="45"/>
      <c r="F11" s="45"/>
      <c r="G11" s="45"/>
    </row>
    <row r="12" spans="1:8" ht="15.75" customHeight="1">
      <c r="A12" s="46" t="s">
        <v>0</v>
      </c>
      <c r="B12" s="46"/>
      <c r="C12" s="27"/>
      <c r="D12" s="6"/>
      <c r="E12" s="6"/>
      <c r="F12" s="6"/>
      <c r="G12" s="6"/>
    </row>
    <row r="13" spans="1:8" ht="13.5" customHeight="1">
      <c r="A13" s="46" t="s">
        <v>20</v>
      </c>
      <c r="B13" s="46"/>
      <c r="C13" s="15" t="s">
        <v>28</v>
      </c>
      <c r="D13" s="16"/>
      <c r="E13" s="16"/>
      <c r="F13" s="16"/>
      <c r="G13" s="16"/>
    </row>
    <row r="14" spans="1:8">
      <c r="A14" s="47" t="s">
        <v>1</v>
      </c>
      <c r="B14" s="47" t="s">
        <v>29</v>
      </c>
      <c r="C14" s="49" t="s">
        <v>15</v>
      </c>
      <c r="D14" s="50"/>
      <c r="E14" s="50"/>
      <c r="F14" s="50"/>
      <c r="G14" s="47" t="s">
        <v>2</v>
      </c>
      <c r="H14" s="8"/>
    </row>
    <row r="15" spans="1:8">
      <c r="A15" s="48"/>
      <c r="B15" s="48"/>
      <c r="C15" s="2" t="s">
        <v>24</v>
      </c>
      <c r="D15" s="2" t="s">
        <v>27</v>
      </c>
      <c r="E15" s="2" t="s">
        <v>26</v>
      </c>
      <c r="F15" s="2" t="s">
        <v>25</v>
      </c>
      <c r="G15" s="48"/>
      <c r="H15" s="8"/>
    </row>
    <row r="16" spans="1:8">
      <c r="A16" s="1" t="s">
        <v>23</v>
      </c>
      <c r="B16" s="1" t="s">
        <v>3</v>
      </c>
      <c r="C16" s="1" t="s">
        <v>4</v>
      </c>
      <c r="D16" s="1" t="s">
        <v>5</v>
      </c>
      <c r="E16" s="1" t="s">
        <v>14</v>
      </c>
      <c r="F16" s="1" t="s">
        <v>6</v>
      </c>
      <c r="G16" s="1" t="s">
        <v>7</v>
      </c>
      <c r="H16" s="8"/>
    </row>
    <row r="17" spans="1:7" ht="48">
      <c r="A17" s="17" t="s">
        <v>23</v>
      </c>
      <c r="B17" s="31" t="s">
        <v>150</v>
      </c>
      <c r="C17" s="17" t="s">
        <v>31</v>
      </c>
      <c r="D17" s="17" t="s">
        <v>30</v>
      </c>
      <c r="E17" s="17" t="s">
        <v>30</v>
      </c>
      <c r="F17" s="17" t="s">
        <v>30</v>
      </c>
      <c r="G17" s="44">
        <f>+G18+G46+G51+G58+G68+G83+G88+G92</f>
        <v>57052.094129999998</v>
      </c>
    </row>
    <row r="18" spans="1:7">
      <c r="A18" s="17" t="s">
        <v>3</v>
      </c>
      <c r="B18" s="18" t="s">
        <v>33</v>
      </c>
      <c r="C18" s="17" t="s">
        <v>31</v>
      </c>
      <c r="D18" s="17" t="s">
        <v>32</v>
      </c>
      <c r="E18" s="17" t="s">
        <v>30</v>
      </c>
      <c r="F18" s="17" t="s">
        <v>30</v>
      </c>
      <c r="G18" s="19">
        <f xml:space="preserve"> +G19+G21+G32+G35</f>
        <v>16361.146999999999</v>
      </c>
    </row>
    <row r="19" spans="1:7" ht="45">
      <c r="A19" s="17" t="s">
        <v>4</v>
      </c>
      <c r="B19" s="18" t="s">
        <v>35</v>
      </c>
      <c r="C19" s="17" t="s">
        <v>31</v>
      </c>
      <c r="D19" s="17" t="s">
        <v>34</v>
      </c>
      <c r="E19" s="17" t="s">
        <v>179</v>
      </c>
      <c r="F19" s="17" t="s">
        <v>30</v>
      </c>
      <c r="G19" s="19">
        <f>+G20</f>
        <v>210</v>
      </c>
    </row>
    <row r="20" spans="1:7" ht="45">
      <c r="A20" s="3" t="s">
        <v>14</v>
      </c>
      <c r="B20" s="10" t="s">
        <v>37</v>
      </c>
      <c r="C20" s="3" t="s">
        <v>31</v>
      </c>
      <c r="D20" s="3" t="s">
        <v>34</v>
      </c>
      <c r="E20" s="3" t="s">
        <v>180</v>
      </c>
      <c r="F20" s="3" t="s">
        <v>36</v>
      </c>
      <c r="G20" s="13">
        <f>350-140</f>
        <v>210</v>
      </c>
    </row>
    <row r="21" spans="1:7" ht="45">
      <c r="A21" s="17" t="s">
        <v>6</v>
      </c>
      <c r="B21" s="18" t="s">
        <v>39</v>
      </c>
      <c r="C21" s="17" t="s">
        <v>31</v>
      </c>
      <c r="D21" s="17" t="s">
        <v>38</v>
      </c>
      <c r="E21" s="17" t="s">
        <v>179</v>
      </c>
      <c r="F21" s="17" t="s">
        <v>30</v>
      </c>
      <c r="G21" s="19">
        <f>SUM(G22:G31)</f>
        <v>14695.746999999999</v>
      </c>
    </row>
    <row r="22" spans="1:7" ht="22.5">
      <c r="A22" s="24" t="s">
        <v>16</v>
      </c>
      <c r="B22" s="28" t="s">
        <v>196</v>
      </c>
      <c r="C22" s="24" t="s">
        <v>31</v>
      </c>
      <c r="D22" s="24" t="s">
        <v>38</v>
      </c>
      <c r="E22" s="24" t="s">
        <v>178</v>
      </c>
      <c r="F22" s="24" t="s">
        <v>40</v>
      </c>
      <c r="G22" s="29">
        <f>6600-870</f>
        <v>5730</v>
      </c>
    </row>
    <row r="23" spans="1:7" ht="36" customHeight="1">
      <c r="A23" s="24"/>
      <c r="B23" s="28" t="s">
        <v>195</v>
      </c>
      <c r="C23" s="24" t="s">
        <v>31</v>
      </c>
      <c r="D23" s="24" t="s">
        <v>38</v>
      </c>
      <c r="E23" s="24" t="s">
        <v>178</v>
      </c>
      <c r="F23" s="24" t="s">
        <v>198</v>
      </c>
      <c r="G23" s="29">
        <v>2030</v>
      </c>
    </row>
    <row r="24" spans="1:7" ht="33.75">
      <c r="A24" s="24" t="s">
        <v>8</v>
      </c>
      <c r="B24" s="28" t="s">
        <v>41</v>
      </c>
      <c r="C24" s="24" t="s">
        <v>31</v>
      </c>
      <c r="D24" s="24" t="s">
        <v>38</v>
      </c>
      <c r="E24" s="24" t="s">
        <v>181</v>
      </c>
      <c r="F24" s="24" t="s">
        <v>40</v>
      </c>
      <c r="G24" s="29">
        <f>1000+200</f>
        <v>1200</v>
      </c>
    </row>
    <row r="25" spans="1:7" ht="45">
      <c r="A25" s="24"/>
      <c r="B25" s="28" t="s">
        <v>195</v>
      </c>
      <c r="C25" s="24" t="s">
        <v>31</v>
      </c>
      <c r="D25" s="24" t="s">
        <v>38</v>
      </c>
      <c r="E25" s="24" t="s">
        <v>181</v>
      </c>
      <c r="F25" s="24" t="s">
        <v>198</v>
      </c>
      <c r="G25" s="29">
        <v>280</v>
      </c>
    </row>
    <row r="26" spans="1:7" ht="33.75">
      <c r="A26" s="24" t="s">
        <v>9</v>
      </c>
      <c r="B26" s="28" t="s">
        <v>41</v>
      </c>
      <c r="C26" s="24" t="s">
        <v>31</v>
      </c>
      <c r="D26" s="24" t="s">
        <v>38</v>
      </c>
      <c r="E26" s="24" t="s">
        <v>182</v>
      </c>
      <c r="F26" s="24" t="s">
        <v>40</v>
      </c>
      <c r="G26" s="29">
        <f>900+200</f>
        <v>1100</v>
      </c>
    </row>
    <row r="27" spans="1:7" ht="45">
      <c r="A27" s="24"/>
      <c r="B27" s="28" t="s">
        <v>195</v>
      </c>
      <c r="C27" s="24" t="s">
        <v>31</v>
      </c>
      <c r="D27" s="24" t="s">
        <v>38</v>
      </c>
      <c r="E27" s="24" t="s">
        <v>182</v>
      </c>
      <c r="F27" s="24" t="s">
        <v>198</v>
      </c>
      <c r="G27" s="29">
        <v>270</v>
      </c>
    </row>
    <row r="28" spans="1:7" ht="33.75">
      <c r="A28" s="24" t="s">
        <v>141</v>
      </c>
      <c r="B28" s="28" t="s">
        <v>43</v>
      </c>
      <c r="C28" s="24" t="s">
        <v>31</v>
      </c>
      <c r="D28" s="24" t="s">
        <v>38</v>
      </c>
      <c r="E28" s="24" t="s">
        <v>182</v>
      </c>
      <c r="F28" s="24" t="s">
        <v>42</v>
      </c>
      <c r="G28" s="29">
        <f>3815.8+201-300+50</f>
        <v>3766.8</v>
      </c>
    </row>
    <row r="29" spans="1:7" ht="22.5">
      <c r="A29" s="25" t="s">
        <v>201</v>
      </c>
      <c r="B29" s="28" t="s">
        <v>227</v>
      </c>
      <c r="C29" s="24" t="s">
        <v>31</v>
      </c>
      <c r="D29" s="24" t="s">
        <v>38</v>
      </c>
      <c r="E29" s="24" t="s">
        <v>182</v>
      </c>
      <c r="F29" s="24" t="s">
        <v>202</v>
      </c>
      <c r="G29" s="29">
        <v>89.2</v>
      </c>
    </row>
    <row r="30" spans="1:7" ht="33.75">
      <c r="A30" s="25"/>
      <c r="B30" s="28" t="s">
        <v>43</v>
      </c>
      <c r="C30" s="24" t="s">
        <v>31</v>
      </c>
      <c r="D30" s="24" t="s">
        <v>38</v>
      </c>
      <c r="E30" s="24" t="s">
        <v>182</v>
      </c>
      <c r="F30" s="24" t="s">
        <v>238</v>
      </c>
      <c r="G30" s="29">
        <v>220</v>
      </c>
    </row>
    <row r="31" spans="1:7">
      <c r="A31" s="24" t="s">
        <v>142</v>
      </c>
      <c r="B31" s="28" t="s">
        <v>226</v>
      </c>
      <c r="C31" s="24" t="s">
        <v>31</v>
      </c>
      <c r="D31" s="24" t="s">
        <v>38</v>
      </c>
      <c r="E31" s="24" t="s">
        <v>182</v>
      </c>
      <c r="F31" s="41" t="s">
        <v>225</v>
      </c>
      <c r="G31" s="42">
        <v>9.7469999999999999</v>
      </c>
    </row>
    <row r="32" spans="1:7">
      <c r="A32" s="3" t="s">
        <v>142</v>
      </c>
      <c r="B32" s="37" t="s">
        <v>48</v>
      </c>
      <c r="C32" s="38" t="s">
        <v>31</v>
      </c>
      <c r="D32" s="38" t="s">
        <v>47</v>
      </c>
      <c r="E32" s="38" t="s">
        <v>30</v>
      </c>
      <c r="F32" s="38" t="s">
        <v>30</v>
      </c>
      <c r="G32" s="39">
        <f>G33</f>
        <v>0</v>
      </c>
    </row>
    <row r="33" spans="1:7">
      <c r="A33" s="17" t="s">
        <v>143</v>
      </c>
      <c r="B33" s="18" t="s">
        <v>44</v>
      </c>
      <c r="C33" s="17" t="s">
        <v>31</v>
      </c>
      <c r="D33" s="17" t="s">
        <v>47</v>
      </c>
      <c r="E33" s="17" t="s">
        <v>183</v>
      </c>
      <c r="F33" s="17" t="s">
        <v>30</v>
      </c>
      <c r="G33" s="19">
        <f>G34</f>
        <v>0</v>
      </c>
    </row>
    <row r="34" spans="1:7">
      <c r="A34" s="24" t="s">
        <v>10</v>
      </c>
      <c r="B34" s="10" t="s">
        <v>50</v>
      </c>
      <c r="C34" s="3" t="s">
        <v>31</v>
      </c>
      <c r="D34" s="3" t="s">
        <v>47</v>
      </c>
      <c r="E34" s="3" t="s">
        <v>184</v>
      </c>
      <c r="F34" s="3" t="s">
        <v>49</v>
      </c>
      <c r="G34" s="13">
        <f>65.6-65.6</f>
        <v>0</v>
      </c>
    </row>
    <row r="35" spans="1:7">
      <c r="A35" s="17" t="s">
        <v>11</v>
      </c>
      <c r="B35" s="18" t="s">
        <v>52</v>
      </c>
      <c r="C35" s="17" t="s">
        <v>31</v>
      </c>
      <c r="D35" s="17" t="s">
        <v>51</v>
      </c>
      <c r="E35" s="17" t="s">
        <v>30</v>
      </c>
      <c r="F35" s="17" t="s">
        <v>30</v>
      </c>
      <c r="G35" s="19">
        <f>+G36</f>
        <v>1455.3999999999999</v>
      </c>
    </row>
    <row r="36" spans="1:7">
      <c r="A36" s="17" t="s">
        <v>12</v>
      </c>
      <c r="B36" s="18" t="s">
        <v>44</v>
      </c>
      <c r="C36" s="17" t="s">
        <v>31</v>
      </c>
      <c r="D36" s="17" t="s">
        <v>51</v>
      </c>
      <c r="E36" s="17" t="s">
        <v>183</v>
      </c>
      <c r="F36" s="17" t="s">
        <v>30</v>
      </c>
      <c r="G36" s="19">
        <f>SUM(G37:G45)</f>
        <v>1455.3999999999999</v>
      </c>
    </row>
    <row r="37" spans="1:7" ht="33.75">
      <c r="A37" s="17" t="s">
        <v>209</v>
      </c>
      <c r="B37" s="28" t="s">
        <v>43</v>
      </c>
      <c r="C37" s="24" t="s">
        <v>31</v>
      </c>
      <c r="D37" s="24" t="s">
        <v>51</v>
      </c>
      <c r="E37" s="24" t="s">
        <v>185</v>
      </c>
      <c r="F37" s="24" t="s">
        <v>42</v>
      </c>
      <c r="G37" s="29">
        <f>300+250</f>
        <v>550</v>
      </c>
    </row>
    <row r="38" spans="1:7">
      <c r="A38" s="24" t="s">
        <v>210</v>
      </c>
      <c r="B38" s="28" t="s">
        <v>46</v>
      </c>
      <c r="C38" s="24" t="s">
        <v>31</v>
      </c>
      <c r="D38" s="24" t="s">
        <v>51</v>
      </c>
      <c r="E38" s="24" t="s">
        <v>186</v>
      </c>
      <c r="F38" s="24" t="s">
        <v>45</v>
      </c>
      <c r="G38" s="29">
        <v>84.9</v>
      </c>
    </row>
    <row r="39" spans="1:7">
      <c r="A39" s="3" t="s">
        <v>13</v>
      </c>
      <c r="B39" s="10" t="s">
        <v>46</v>
      </c>
      <c r="C39" s="3" t="s">
        <v>31</v>
      </c>
      <c r="D39" s="3" t="s">
        <v>51</v>
      </c>
      <c r="E39" s="3" t="s">
        <v>187</v>
      </c>
      <c r="F39" s="3" t="s">
        <v>45</v>
      </c>
      <c r="G39" s="13">
        <v>48.6</v>
      </c>
    </row>
    <row r="40" spans="1:7">
      <c r="A40" s="3" t="s">
        <v>211</v>
      </c>
      <c r="B40" s="10" t="s">
        <v>46</v>
      </c>
      <c r="C40" s="3" t="s">
        <v>31</v>
      </c>
      <c r="D40" s="3" t="s">
        <v>51</v>
      </c>
      <c r="E40" s="3" t="s">
        <v>188</v>
      </c>
      <c r="F40" s="3" t="s">
        <v>45</v>
      </c>
      <c r="G40" s="13">
        <v>17.399999999999999</v>
      </c>
    </row>
    <row r="41" spans="1:7">
      <c r="A41" s="3" t="s">
        <v>144</v>
      </c>
      <c r="B41" s="10" t="s">
        <v>46</v>
      </c>
      <c r="C41" s="3" t="s">
        <v>31</v>
      </c>
      <c r="D41" s="3" t="s">
        <v>51</v>
      </c>
      <c r="E41" s="3" t="s">
        <v>189</v>
      </c>
      <c r="F41" s="3" t="s">
        <v>45</v>
      </c>
      <c r="G41" s="13">
        <v>36.78</v>
      </c>
    </row>
    <row r="42" spans="1:7">
      <c r="A42" s="24" t="s">
        <v>145</v>
      </c>
      <c r="B42" s="10" t="s">
        <v>46</v>
      </c>
      <c r="C42" s="3" t="s">
        <v>31</v>
      </c>
      <c r="D42" s="3" t="s">
        <v>51</v>
      </c>
      <c r="E42" s="3" t="s">
        <v>190</v>
      </c>
      <c r="F42" s="3" t="s">
        <v>45</v>
      </c>
      <c r="G42" s="13">
        <v>50</v>
      </c>
    </row>
    <row r="43" spans="1:7">
      <c r="A43" s="24" t="s">
        <v>17</v>
      </c>
      <c r="B43" s="10" t="s">
        <v>46</v>
      </c>
      <c r="C43" s="25" t="s">
        <v>31</v>
      </c>
      <c r="D43" s="25" t="s">
        <v>51</v>
      </c>
      <c r="E43" s="25" t="s">
        <v>191</v>
      </c>
      <c r="F43" s="25" t="s">
        <v>45</v>
      </c>
      <c r="G43" s="26">
        <v>106.94</v>
      </c>
    </row>
    <row r="44" spans="1:7" ht="22.5">
      <c r="A44" s="24" t="s">
        <v>18</v>
      </c>
      <c r="B44" s="28" t="s">
        <v>196</v>
      </c>
      <c r="C44" s="24" t="s">
        <v>31</v>
      </c>
      <c r="D44" s="25" t="s">
        <v>51</v>
      </c>
      <c r="E44" s="24" t="s">
        <v>203</v>
      </c>
      <c r="F44" s="24" t="s">
        <v>40</v>
      </c>
      <c r="G44" s="29">
        <v>394.07799999999997</v>
      </c>
    </row>
    <row r="45" spans="1:7" ht="45">
      <c r="A45" s="24" t="s">
        <v>19</v>
      </c>
      <c r="B45" s="28" t="s">
        <v>195</v>
      </c>
      <c r="C45" s="24" t="s">
        <v>31</v>
      </c>
      <c r="D45" s="25" t="s">
        <v>51</v>
      </c>
      <c r="E45" s="24" t="s">
        <v>203</v>
      </c>
      <c r="F45" s="24" t="s">
        <v>198</v>
      </c>
      <c r="G45" s="29">
        <v>166.702</v>
      </c>
    </row>
    <row r="46" spans="1:7">
      <c r="A46" s="17" t="s">
        <v>22</v>
      </c>
      <c r="B46" s="18" t="s">
        <v>54</v>
      </c>
      <c r="C46" s="17" t="s">
        <v>31</v>
      </c>
      <c r="D46" s="17" t="s">
        <v>53</v>
      </c>
      <c r="E46" s="17" t="s">
        <v>30</v>
      </c>
      <c r="F46" s="17" t="s">
        <v>30</v>
      </c>
      <c r="G46" s="19">
        <f>+G47</f>
        <v>195.08</v>
      </c>
    </row>
    <row r="47" spans="1:7">
      <c r="A47" s="17" t="s">
        <v>21</v>
      </c>
      <c r="B47" s="18" t="s">
        <v>57</v>
      </c>
      <c r="C47" s="17" t="s">
        <v>31</v>
      </c>
      <c r="D47" s="17" t="s">
        <v>56</v>
      </c>
      <c r="E47" s="17" t="s">
        <v>30</v>
      </c>
      <c r="F47" s="17" t="s">
        <v>30</v>
      </c>
      <c r="G47" s="19">
        <f>+G48</f>
        <v>195.08</v>
      </c>
    </row>
    <row r="48" spans="1:7">
      <c r="A48" s="17" t="s">
        <v>55</v>
      </c>
      <c r="B48" s="18" t="s">
        <v>44</v>
      </c>
      <c r="C48" s="17" t="s">
        <v>31</v>
      </c>
      <c r="D48" s="17" t="s">
        <v>56</v>
      </c>
      <c r="E48" s="17" t="s">
        <v>183</v>
      </c>
      <c r="F48" s="17" t="s">
        <v>30</v>
      </c>
      <c r="G48" s="19">
        <f>SUM(G49:G50)</f>
        <v>195.08</v>
      </c>
    </row>
    <row r="49" spans="1:7" ht="22.5">
      <c r="A49" s="3" t="s">
        <v>58</v>
      </c>
      <c r="B49" s="28" t="s">
        <v>196</v>
      </c>
      <c r="C49" s="3" t="s">
        <v>31</v>
      </c>
      <c r="D49" s="3" t="s">
        <v>56</v>
      </c>
      <c r="E49" s="3" t="s">
        <v>192</v>
      </c>
      <c r="F49" s="3" t="s">
        <v>40</v>
      </c>
      <c r="G49" s="13">
        <f>171.387-21.575</f>
        <v>149.81200000000001</v>
      </c>
    </row>
    <row r="50" spans="1:7" ht="36" customHeight="1">
      <c r="A50" s="3" t="s">
        <v>149</v>
      </c>
      <c r="B50" s="28" t="s">
        <v>195</v>
      </c>
      <c r="C50" s="3" t="s">
        <v>31</v>
      </c>
      <c r="D50" s="3" t="s">
        <v>56</v>
      </c>
      <c r="E50" s="3" t="s">
        <v>192</v>
      </c>
      <c r="F50" s="3" t="s">
        <v>198</v>
      </c>
      <c r="G50" s="13">
        <f>51.783-6.515</f>
        <v>45.268000000000001</v>
      </c>
    </row>
    <row r="51" spans="1:7" ht="22.5">
      <c r="A51" s="17" t="s">
        <v>59</v>
      </c>
      <c r="B51" s="18" t="s">
        <v>62</v>
      </c>
      <c r="C51" s="17" t="s">
        <v>31</v>
      </c>
      <c r="D51" s="17" t="s">
        <v>61</v>
      </c>
      <c r="E51" s="17" t="s">
        <v>169</v>
      </c>
      <c r="F51" s="17" t="s">
        <v>30</v>
      </c>
      <c r="G51" s="19">
        <f>G52+G55</f>
        <v>200</v>
      </c>
    </row>
    <row r="52" spans="1:7" ht="33.75">
      <c r="A52" s="17" t="s">
        <v>60</v>
      </c>
      <c r="B52" s="18" t="s">
        <v>65</v>
      </c>
      <c r="C52" s="17" t="s">
        <v>31</v>
      </c>
      <c r="D52" s="17" t="s">
        <v>64</v>
      </c>
      <c r="E52" s="17" t="s">
        <v>168</v>
      </c>
      <c r="F52" s="17" t="s">
        <v>30</v>
      </c>
      <c r="G52" s="19">
        <f>SUM(G53:G54)</f>
        <v>0</v>
      </c>
    </row>
    <row r="53" spans="1:7" ht="33.75">
      <c r="A53" s="24" t="s">
        <v>63</v>
      </c>
      <c r="B53" s="28" t="s">
        <v>43</v>
      </c>
      <c r="C53" s="24" t="s">
        <v>31</v>
      </c>
      <c r="D53" s="24" t="s">
        <v>64</v>
      </c>
      <c r="E53" s="24" t="s">
        <v>240</v>
      </c>
      <c r="F53" s="24" t="s">
        <v>42</v>
      </c>
      <c r="G53" s="29">
        <f>60-60</f>
        <v>0</v>
      </c>
    </row>
    <row r="54" spans="1:7" ht="33.75">
      <c r="A54" s="17" t="s">
        <v>66</v>
      </c>
      <c r="B54" s="28" t="s">
        <v>43</v>
      </c>
      <c r="C54" s="24" t="s">
        <v>31</v>
      </c>
      <c r="D54" s="24" t="s">
        <v>64</v>
      </c>
      <c r="E54" s="24" t="s">
        <v>241</v>
      </c>
      <c r="F54" s="24" t="s">
        <v>42</v>
      </c>
      <c r="G54" s="29">
        <f>10-10</f>
        <v>0</v>
      </c>
    </row>
    <row r="55" spans="1:7">
      <c r="A55" s="17" t="s">
        <v>68</v>
      </c>
      <c r="B55" s="18" t="s">
        <v>71</v>
      </c>
      <c r="C55" s="17" t="s">
        <v>31</v>
      </c>
      <c r="D55" s="17" t="s">
        <v>70</v>
      </c>
      <c r="E55" s="17" t="s">
        <v>169</v>
      </c>
      <c r="F55" s="17" t="s">
        <v>30</v>
      </c>
      <c r="G55" s="19">
        <f>G56</f>
        <v>200</v>
      </c>
    </row>
    <row r="56" spans="1:7" ht="22.5">
      <c r="A56" s="3" t="s">
        <v>146</v>
      </c>
      <c r="B56" s="18" t="s">
        <v>67</v>
      </c>
      <c r="C56" s="17" t="s">
        <v>31</v>
      </c>
      <c r="D56" s="17" t="s">
        <v>70</v>
      </c>
      <c r="E56" s="17" t="s">
        <v>168</v>
      </c>
      <c r="F56" s="17" t="s">
        <v>30</v>
      </c>
      <c r="G56" s="19">
        <f>G57</f>
        <v>200</v>
      </c>
    </row>
    <row r="57" spans="1:7" ht="33.75">
      <c r="A57" s="17" t="s">
        <v>69</v>
      </c>
      <c r="B57" s="10" t="s">
        <v>43</v>
      </c>
      <c r="C57" s="3" t="s">
        <v>31</v>
      </c>
      <c r="D57" s="3" t="s">
        <v>70</v>
      </c>
      <c r="E57" s="3" t="s">
        <v>170</v>
      </c>
      <c r="F57" s="3" t="s">
        <v>42</v>
      </c>
      <c r="G57" s="13">
        <f>300-100</f>
        <v>200</v>
      </c>
    </row>
    <row r="58" spans="1:7">
      <c r="A58" s="17" t="s">
        <v>72</v>
      </c>
      <c r="B58" s="18" t="s">
        <v>76</v>
      </c>
      <c r="C58" s="17" t="s">
        <v>31</v>
      </c>
      <c r="D58" s="17" t="s">
        <v>75</v>
      </c>
      <c r="E58" s="17" t="s">
        <v>171</v>
      </c>
      <c r="F58" s="17" t="s">
        <v>30</v>
      </c>
      <c r="G58" s="19">
        <f>+G59+G62+G64</f>
        <v>14436.778999999999</v>
      </c>
    </row>
    <row r="59" spans="1:7">
      <c r="A59" s="17" t="s">
        <v>73</v>
      </c>
      <c r="B59" s="18" t="s">
        <v>78</v>
      </c>
      <c r="C59" s="17" t="s">
        <v>31</v>
      </c>
      <c r="D59" s="17" t="s">
        <v>77</v>
      </c>
      <c r="E59" s="17" t="s">
        <v>165</v>
      </c>
      <c r="F59" s="17" t="s">
        <v>30</v>
      </c>
      <c r="G59" s="19">
        <f>SUM(G60:G61)</f>
        <v>7482.6399999999994</v>
      </c>
    </row>
    <row r="60" spans="1:7" ht="33.75">
      <c r="A60" s="17" t="s">
        <v>74</v>
      </c>
      <c r="B60" s="28" t="s">
        <v>43</v>
      </c>
      <c r="C60" s="24" t="s">
        <v>31</v>
      </c>
      <c r="D60" s="24" t="s">
        <v>77</v>
      </c>
      <c r="E60" s="24" t="s">
        <v>172</v>
      </c>
      <c r="F60" s="24" t="s">
        <v>42</v>
      </c>
      <c r="G60" s="29">
        <f>2500+1300+1000+1100</f>
        <v>5900</v>
      </c>
    </row>
    <row r="61" spans="1:7" ht="33.75">
      <c r="A61" s="17" t="s">
        <v>212</v>
      </c>
      <c r="B61" s="28" t="s">
        <v>43</v>
      </c>
      <c r="C61" s="24" t="s">
        <v>31</v>
      </c>
      <c r="D61" s="24" t="s">
        <v>77</v>
      </c>
      <c r="E61" s="24" t="s">
        <v>204</v>
      </c>
      <c r="F61" s="24" t="s">
        <v>42</v>
      </c>
      <c r="G61" s="29">
        <f>975.8+606.84</f>
        <v>1582.6399999999999</v>
      </c>
    </row>
    <row r="62" spans="1:7">
      <c r="A62" s="17" t="s">
        <v>213</v>
      </c>
      <c r="B62" s="18" t="s">
        <v>81</v>
      </c>
      <c r="C62" s="17" t="s">
        <v>31</v>
      </c>
      <c r="D62" s="17" t="s">
        <v>80</v>
      </c>
      <c r="E62" s="17" t="s">
        <v>166</v>
      </c>
      <c r="F62" s="17" t="s">
        <v>30</v>
      </c>
      <c r="G62" s="19">
        <f>+G63</f>
        <v>380</v>
      </c>
    </row>
    <row r="63" spans="1:7" ht="33.75">
      <c r="A63" s="3" t="s">
        <v>79</v>
      </c>
      <c r="B63" s="10" t="s">
        <v>43</v>
      </c>
      <c r="C63" s="3" t="s">
        <v>31</v>
      </c>
      <c r="D63" s="3" t="s">
        <v>80</v>
      </c>
      <c r="E63" s="3" t="s">
        <v>167</v>
      </c>
      <c r="F63" s="3" t="s">
        <v>202</v>
      </c>
      <c r="G63" s="13">
        <f>300+80</f>
        <v>380</v>
      </c>
    </row>
    <row r="64" spans="1:7" ht="22.5">
      <c r="A64" s="17" t="s">
        <v>214</v>
      </c>
      <c r="B64" s="18" t="s">
        <v>85</v>
      </c>
      <c r="C64" s="17" t="s">
        <v>31</v>
      </c>
      <c r="D64" s="17" t="s">
        <v>84</v>
      </c>
      <c r="E64" s="17" t="s">
        <v>166</v>
      </c>
      <c r="F64" s="17" t="s">
        <v>30</v>
      </c>
      <c r="G64" s="19">
        <f>SUM(G65:G67)</f>
        <v>6574.1390000000001</v>
      </c>
    </row>
    <row r="65" spans="1:8" ht="33.75">
      <c r="A65" s="17" t="s">
        <v>82</v>
      </c>
      <c r="B65" s="10" t="s">
        <v>43</v>
      </c>
      <c r="C65" s="3" t="s">
        <v>31</v>
      </c>
      <c r="D65" s="3" t="s">
        <v>84</v>
      </c>
      <c r="E65" s="3" t="s">
        <v>173</v>
      </c>
      <c r="F65" s="3" t="s">
        <v>42</v>
      </c>
      <c r="G65" s="13">
        <f>2500-1200</f>
        <v>1300</v>
      </c>
    </row>
    <row r="66" spans="1:8" ht="33.75">
      <c r="A66" s="43" t="s">
        <v>83</v>
      </c>
      <c r="B66" s="10" t="s">
        <v>43</v>
      </c>
      <c r="C66" s="3" t="s">
        <v>31</v>
      </c>
      <c r="D66" s="3" t="s">
        <v>84</v>
      </c>
      <c r="E66" s="3" t="s">
        <v>228</v>
      </c>
      <c r="F66" s="3" t="s">
        <v>42</v>
      </c>
      <c r="G66" s="13">
        <v>5</v>
      </c>
    </row>
    <row r="67" spans="1:8" ht="33.75">
      <c r="A67" s="43" t="s">
        <v>215</v>
      </c>
      <c r="B67" s="10" t="s">
        <v>43</v>
      </c>
      <c r="C67" s="3" t="s">
        <v>31</v>
      </c>
      <c r="D67" s="3" t="s">
        <v>84</v>
      </c>
      <c r="E67" s="3" t="s">
        <v>229</v>
      </c>
      <c r="F67" s="3" t="s">
        <v>42</v>
      </c>
      <c r="G67" s="13">
        <v>5269.1390000000001</v>
      </c>
    </row>
    <row r="68" spans="1:8">
      <c r="A68" s="3" t="s">
        <v>83</v>
      </c>
      <c r="B68" s="18" t="s">
        <v>90</v>
      </c>
      <c r="C68" s="17" t="s">
        <v>31</v>
      </c>
      <c r="D68" s="17" t="s">
        <v>89</v>
      </c>
      <c r="E68" s="17" t="s">
        <v>164</v>
      </c>
      <c r="F68" s="17" t="s">
        <v>30</v>
      </c>
      <c r="G68" s="19">
        <f>+G69+G74</f>
        <v>22560.128130000001</v>
      </c>
    </row>
    <row r="69" spans="1:8">
      <c r="A69" s="25" t="s">
        <v>215</v>
      </c>
      <c r="B69" s="18" t="s">
        <v>92</v>
      </c>
      <c r="C69" s="17" t="s">
        <v>31</v>
      </c>
      <c r="D69" s="17" t="s">
        <v>91</v>
      </c>
      <c r="E69" s="17" t="s">
        <v>165</v>
      </c>
      <c r="F69" s="17" t="s">
        <v>30</v>
      </c>
      <c r="G69" s="19">
        <f>SUM(G70:G73)</f>
        <v>9157.5281300000006</v>
      </c>
    </row>
    <row r="70" spans="1:8" ht="33.75">
      <c r="A70" s="25" t="s">
        <v>86</v>
      </c>
      <c r="B70" s="28" t="s">
        <v>43</v>
      </c>
      <c r="C70" s="24" t="s">
        <v>31</v>
      </c>
      <c r="D70" s="24" t="s">
        <v>91</v>
      </c>
      <c r="E70" s="24" t="s">
        <v>206</v>
      </c>
      <c r="F70" s="24" t="s">
        <v>200</v>
      </c>
      <c r="G70" s="29">
        <f>4558.23945+2190.308</f>
        <v>6748.54745</v>
      </c>
    </row>
    <row r="71" spans="1:8" ht="33.75" customHeight="1">
      <c r="A71" s="24" t="s">
        <v>87</v>
      </c>
      <c r="B71" s="28" t="s">
        <v>43</v>
      </c>
      <c r="C71" s="24" t="s">
        <v>31</v>
      </c>
      <c r="D71" s="24" t="s">
        <v>91</v>
      </c>
      <c r="E71" s="24" t="s">
        <v>205</v>
      </c>
      <c r="F71" s="24" t="s">
        <v>200</v>
      </c>
      <c r="G71" s="29">
        <f>4821.05368-4626.043</f>
        <v>195.01068000000032</v>
      </c>
    </row>
    <row r="72" spans="1:8" ht="33" customHeight="1">
      <c r="A72" s="24" t="s">
        <v>88</v>
      </c>
      <c r="B72" s="28" t="s">
        <v>43</v>
      </c>
      <c r="C72" s="24" t="s">
        <v>31</v>
      </c>
      <c r="D72" s="24" t="s">
        <v>91</v>
      </c>
      <c r="E72" s="24" t="s">
        <v>199</v>
      </c>
      <c r="F72" s="24" t="s">
        <v>42</v>
      </c>
      <c r="G72" s="29">
        <f>300+113.97+350+400</f>
        <v>1163.97</v>
      </c>
    </row>
    <row r="73" spans="1:8" ht="34.5" customHeight="1">
      <c r="A73" s="17" t="s">
        <v>216</v>
      </c>
      <c r="B73" s="28" t="s">
        <v>43</v>
      </c>
      <c r="C73" s="24" t="s">
        <v>31</v>
      </c>
      <c r="D73" s="24" t="s">
        <v>91</v>
      </c>
      <c r="E73" s="24" t="s">
        <v>242</v>
      </c>
      <c r="F73" s="24" t="s">
        <v>42</v>
      </c>
      <c r="G73" s="29">
        <f>1200-150</f>
        <v>1050</v>
      </c>
    </row>
    <row r="74" spans="1:8">
      <c r="A74" s="3" t="s">
        <v>217</v>
      </c>
      <c r="B74" s="37" t="s">
        <v>95</v>
      </c>
      <c r="C74" s="38" t="s">
        <v>31</v>
      </c>
      <c r="D74" s="38" t="s">
        <v>94</v>
      </c>
      <c r="E74" s="34" t="s">
        <v>165</v>
      </c>
      <c r="F74" s="38" t="s">
        <v>30</v>
      </c>
      <c r="G74" s="39">
        <f>SUM(G75:G82)</f>
        <v>13402.6</v>
      </c>
      <c r="H74" s="14"/>
    </row>
    <row r="75" spans="1:8" ht="33.75">
      <c r="A75" s="24" t="s">
        <v>218</v>
      </c>
      <c r="B75" s="28" t="s">
        <v>43</v>
      </c>
      <c r="C75" s="24" t="s">
        <v>31</v>
      </c>
      <c r="D75" s="24" t="s">
        <v>94</v>
      </c>
      <c r="E75" s="24" t="s">
        <v>174</v>
      </c>
      <c r="F75" s="24" t="s">
        <v>42</v>
      </c>
      <c r="G75" s="29">
        <f>2000+700+80+164</f>
        <v>2944</v>
      </c>
    </row>
    <row r="76" spans="1:8" ht="33.75">
      <c r="A76" s="24" t="s">
        <v>93</v>
      </c>
      <c r="B76" s="28" t="s">
        <v>43</v>
      </c>
      <c r="C76" s="24" t="s">
        <v>31</v>
      </c>
      <c r="D76" s="24" t="s">
        <v>94</v>
      </c>
      <c r="E76" s="24" t="s">
        <v>175</v>
      </c>
      <c r="F76" s="24" t="s">
        <v>42</v>
      </c>
      <c r="G76" s="29">
        <v>50</v>
      </c>
    </row>
    <row r="77" spans="1:8" ht="33.75">
      <c r="A77" s="24" t="s">
        <v>219</v>
      </c>
      <c r="B77" s="28" t="s">
        <v>43</v>
      </c>
      <c r="C77" s="24" t="s">
        <v>31</v>
      </c>
      <c r="D77" s="24" t="s">
        <v>94</v>
      </c>
      <c r="E77" s="24" t="s">
        <v>176</v>
      </c>
      <c r="F77" s="24" t="s">
        <v>42</v>
      </c>
      <c r="G77" s="29">
        <v>16</v>
      </c>
    </row>
    <row r="78" spans="1:8" ht="33.75">
      <c r="A78" s="24" t="s">
        <v>96</v>
      </c>
      <c r="B78" s="28" t="s">
        <v>43</v>
      </c>
      <c r="C78" s="24" t="s">
        <v>31</v>
      </c>
      <c r="D78" s="24" t="s">
        <v>94</v>
      </c>
      <c r="E78" s="24" t="s">
        <v>177</v>
      </c>
      <c r="F78" s="24" t="s">
        <v>42</v>
      </c>
      <c r="G78" s="29">
        <f>6656+1000+100+750.6</f>
        <v>8506.6</v>
      </c>
    </row>
    <row r="79" spans="1:8" ht="33.75">
      <c r="A79" s="24"/>
      <c r="B79" s="28" t="s">
        <v>43</v>
      </c>
      <c r="C79" s="24" t="s">
        <v>31</v>
      </c>
      <c r="D79" s="24" t="s">
        <v>94</v>
      </c>
      <c r="E79" s="24" t="s">
        <v>231</v>
      </c>
      <c r="F79" s="24" t="s">
        <v>42</v>
      </c>
      <c r="G79" s="29">
        <v>600</v>
      </c>
    </row>
    <row r="80" spans="1:8" ht="33.75">
      <c r="A80" s="24"/>
      <c r="B80" s="28" t="s">
        <v>43</v>
      </c>
      <c r="C80" s="24" t="s">
        <v>31</v>
      </c>
      <c r="D80" s="24" t="s">
        <v>94</v>
      </c>
      <c r="E80" s="24" t="s">
        <v>232</v>
      </c>
      <c r="F80" s="24" t="s">
        <v>42</v>
      </c>
      <c r="G80" s="29">
        <v>117.854</v>
      </c>
    </row>
    <row r="81" spans="1:7" ht="33.75">
      <c r="A81" s="24"/>
      <c r="B81" s="28" t="s">
        <v>43</v>
      </c>
      <c r="C81" s="24" t="s">
        <v>31</v>
      </c>
      <c r="D81" s="24" t="s">
        <v>94</v>
      </c>
      <c r="E81" s="24" t="s">
        <v>233</v>
      </c>
      <c r="F81" s="24" t="s">
        <v>42</v>
      </c>
      <c r="G81" s="29">
        <v>864.726</v>
      </c>
    </row>
    <row r="82" spans="1:7" ht="33.75">
      <c r="A82" s="24"/>
      <c r="B82" s="28" t="s">
        <v>43</v>
      </c>
      <c r="C82" s="24" t="s">
        <v>31</v>
      </c>
      <c r="D82" s="24" t="s">
        <v>94</v>
      </c>
      <c r="E82" s="24" t="s">
        <v>230</v>
      </c>
      <c r="F82" s="24" t="s">
        <v>42</v>
      </c>
      <c r="G82" s="29">
        <v>303.42</v>
      </c>
    </row>
    <row r="83" spans="1:7">
      <c r="A83" s="17" t="s">
        <v>97</v>
      </c>
      <c r="B83" s="18" t="s">
        <v>102</v>
      </c>
      <c r="C83" s="17" t="s">
        <v>31</v>
      </c>
      <c r="D83" s="17" t="s">
        <v>101</v>
      </c>
      <c r="E83" s="34" t="s">
        <v>160</v>
      </c>
      <c r="F83" s="17" t="s">
        <v>30</v>
      </c>
      <c r="G83" s="19">
        <f>+G84</f>
        <v>522.08600000000001</v>
      </c>
    </row>
    <row r="84" spans="1:7">
      <c r="A84" s="17" t="s">
        <v>98</v>
      </c>
      <c r="B84" s="18" t="s">
        <v>104</v>
      </c>
      <c r="C84" s="17" t="s">
        <v>31</v>
      </c>
      <c r="D84" s="17" t="s">
        <v>103</v>
      </c>
      <c r="E84" s="34" t="s">
        <v>163</v>
      </c>
      <c r="F84" s="17" t="s">
        <v>30</v>
      </c>
      <c r="G84" s="19">
        <f>SUM(G85:G87)</f>
        <v>522.08600000000001</v>
      </c>
    </row>
    <row r="85" spans="1:7" ht="22.5">
      <c r="A85" s="17" t="s">
        <v>99</v>
      </c>
      <c r="B85" s="28" t="s">
        <v>115</v>
      </c>
      <c r="C85" s="24" t="s">
        <v>31</v>
      </c>
      <c r="D85" s="24" t="s">
        <v>103</v>
      </c>
      <c r="E85" s="24" t="s">
        <v>161</v>
      </c>
      <c r="F85" s="24" t="s">
        <v>114</v>
      </c>
      <c r="G85" s="29">
        <v>35.325000000000003</v>
      </c>
    </row>
    <row r="86" spans="1:7" ht="45">
      <c r="A86" s="17" t="s">
        <v>220</v>
      </c>
      <c r="B86" s="28" t="s">
        <v>195</v>
      </c>
      <c r="C86" s="24" t="s">
        <v>31</v>
      </c>
      <c r="D86" s="24" t="s">
        <v>103</v>
      </c>
      <c r="E86" s="24" t="s">
        <v>161</v>
      </c>
      <c r="F86" s="24" t="s">
        <v>197</v>
      </c>
      <c r="G86" s="29">
        <v>6.7610000000000001</v>
      </c>
    </row>
    <row r="87" spans="1:7" ht="33.75">
      <c r="A87" s="24" t="s">
        <v>100</v>
      </c>
      <c r="B87" s="28" t="s">
        <v>43</v>
      </c>
      <c r="C87" s="24" t="s">
        <v>31</v>
      </c>
      <c r="D87" s="24" t="s">
        <v>103</v>
      </c>
      <c r="E87" s="24" t="s">
        <v>161</v>
      </c>
      <c r="F87" s="24" t="s">
        <v>42</v>
      </c>
      <c r="G87" s="29">
        <f>700-220</f>
        <v>480</v>
      </c>
    </row>
    <row r="88" spans="1:7">
      <c r="A88" s="17" t="s">
        <v>147</v>
      </c>
      <c r="B88" s="18" t="s">
        <v>121</v>
      </c>
      <c r="C88" s="17" t="s">
        <v>31</v>
      </c>
      <c r="D88" s="17" t="s">
        <v>120</v>
      </c>
      <c r="E88" s="17" t="s">
        <v>30</v>
      </c>
      <c r="F88" s="17" t="s">
        <v>30</v>
      </c>
      <c r="G88" s="19">
        <f>+G89</f>
        <v>400</v>
      </c>
    </row>
    <row r="89" spans="1:7">
      <c r="A89" s="17" t="s">
        <v>221</v>
      </c>
      <c r="B89" s="18" t="s">
        <v>124</v>
      </c>
      <c r="C89" s="17" t="s">
        <v>31</v>
      </c>
      <c r="D89" s="17" t="s">
        <v>123</v>
      </c>
      <c r="E89" s="17" t="s">
        <v>30</v>
      </c>
      <c r="F89" s="17" t="s">
        <v>30</v>
      </c>
      <c r="G89" s="19">
        <f>+G90</f>
        <v>400</v>
      </c>
    </row>
    <row r="90" spans="1:7" ht="22.5">
      <c r="A90" s="3" t="s">
        <v>105</v>
      </c>
      <c r="B90" s="18" t="s">
        <v>139</v>
      </c>
      <c r="C90" s="17" t="s">
        <v>31</v>
      </c>
      <c r="D90" s="17" t="s">
        <v>123</v>
      </c>
      <c r="E90" s="17" t="s">
        <v>193</v>
      </c>
      <c r="F90" s="17" t="s">
        <v>30</v>
      </c>
      <c r="G90" s="19">
        <f>+G91</f>
        <v>400</v>
      </c>
    </row>
    <row r="91" spans="1:7" ht="33.75">
      <c r="A91" s="17" t="s">
        <v>222</v>
      </c>
      <c r="B91" s="10" t="s">
        <v>128</v>
      </c>
      <c r="C91" s="3" t="s">
        <v>31</v>
      </c>
      <c r="D91" s="3" t="s">
        <v>123</v>
      </c>
      <c r="E91" s="3" t="s">
        <v>194</v>
      </c>
      <c r="F91" s="3" t="s">
        <v>127</v>
      </c>
      <c r="G91" s="13">
        <v>400</v>
      </c>
    </row>
    <row r="92" spans="1:7">
      <c r="A92" s="17" t="s">
        <v>106</v>
      </c>
      <c r="B92" s="18" t="s">
        <v>132</v>
      </c>
      <c r="C92" s="17" t="s">
        <v>31</v>
      </c>
      <c r="D92" s="17" t="s">
        <v>131</v>
      </c>
      <c r="E92" s="34" t="s">
        <v>160</v>
      </c>
      <c r="F92" s="17" t="s">
        <v>30</v>
      </c>
      <c r="G92" s="19">
        <f>+G93</f>
        <v>2376.8739999999998</v>
      </c>
    </row>
    <row r="93" spans="1:7">
      <c r="A93" s="17" t="s">
        <v>109</v>
      </c>
      <c r="B93" s="18" t="s">
        <v>134</v>
      </c>
      <c r="C93" s="17" t="s">
        <v>31</v>
      </c>
      <c r="D93" s="17" t="s">
        <v>133</v>
      </c>
      <c r="E93" s="34" t="s">
        <v>163</v>
      </c>
      <c r="F93" s="17" t="s">
        <v>30</v>
      </c>
      <c r="G93" s="19">
        <f>+G94</f>
        <v>2376.8739999999998</v>
      </c>
    </row>
    <row r="94" spans="1:7" ht="22.5">
      <c r="A94" s="25" t="s">
        <v>112</v>
      </c>
      <c r="B94" s="35" t="s">
        <v>140</v>
      </c>
      <c r="C94" s="34" t="s">
        <v>31</v>
      </c>
      <c r="D94" s="34" t="s">
        <v>133</v>
      </c>
      <c r="E94" s="43" t="s">
        <v>162</v>
      </c>
      <c r="F94" s="34" t="s">
        <v>30</v>
      </c>
      <c r="G94" s="36">
        <f>SUM(G95:G97)</f>
        <v>2376.8739999999998</v>
      </c>
    </row>
    <row r="95" spans="1:7" ht="33.75">
      <c r="A95" s="9" t="s">
        <v>113</v>
      </c>
      <c r="B95" s="28" t="s">
        <v>43</v>
      </c>
      <c r="C95" s="24" t="s">
        <v>31</v>
      </c>
      <c r="D95" s="24" t="s">
        <v>133</v>
      </c>
      <c r="E95" s="24" t="s">
        <v>162</v>
      </c>
      <c r="F95" s="24" t="s">
        <v>42</v>
      </c>
      <c r="G95" s="29">
        <f>200+1150+250+150</f>
        <v>1750</v>
      </c>
    </row>
    <row r="96" spans="1:7" ht="33.75">
      <c r="A96" s="9"/>
      <c r="B96" s="28" t="s">
        <v>43</v>
      </c>
      <c r="C96" s="24" t="s">
        <v>31</v>
      </c>
      <c r="D96" s="24" t="s">
        <v>133</v>
      </c>
      <c r="E96" s="24" t="s">
        <v>234</v>
      </c>
      <c r="F96" s="24" t="s">
        <v>42</v>
      </c>
      <c r="G96" s="29">
        <v>350</v>
      </c>
    </row>
    <row r="97" spans="1:8" ht="33.75">
      <c r="A97" s="9"/>
      <c r="B97" s="28" t="s">
        <v>43</v>
      </c>
      <c r="C97" s="24" t="s">
        <v>31</v>
      </c>
      <c r="D97" s="24" t="s">
        <v>133</v>
      </c>
      <c r="E97" s="24" t="s">
        <v>235</v>
      </c>
      <c r="F97" s="24" t="s">
        <v>42</v>
      </c>
      <c r="G97" s="29">
        <v>276.87400000000002</v>
      </c>
    </row>
    <row r="98" spans="1:8">
      <c r="A98" s="9" t="s">
        <v>116</v>
      </c>
      <c r="B98" s="11" t="s">
        <v>135</v>
      </c>
      <c r="C98" s="9" t="s">
        <v>30</v>
      </c>
      <c r="D98" s="9" t="s">
        <v>30</v>
      </c>
      <c r="E98" s="9" t="s">
        <v>30</v>
      </c>
      <c r="F98" s="12" t="s">
        <v>30</v>
      </c>
      <c r="G98" s="32">
        <f>+G17</f>
        <v>57052.094129999998</v>
      </c>
    </row>
    <row r="99" spans="1:8" ht="26.25" customHeight="1">
      <c r="A99" s="9" t="s">
        <v>117</v>
      </c>
      <c r="B99" s="33" t="s">
        <v>151</v>
      </c>
      <c r="C99" s="9"/>
      <c r="D99" s="17"/>
      <c r="E99" s="9"/>
      <c r="F99" s="12"/>
      <c r="G99" s="30"/>
    </row>
    <row r="100" spans="1:8">
      <c r="A100" s="17" t="s">
        <v>118</v>
      </c>
      <c r="B100" s="18" t="s">
        <v>108</v>
      </c>
      <c r="C100" s="17" t="s">
        <v>31</v>
      </c>
      <c r="D100" s="17" t="s">
        <v>107</v>
      </c>
      <c r="E100" s="17" t="s">
        <v>30</v>
      </c>
      <c r="F100" s="17" t="s">
        <v>30</v>
      </c>
      <c r="G100" s="19">
        <f>+G101</f>
        <v>6370.7</v>
      </c>
      <c r="H100" s="40"/>
    </row>
    <row r="101" spans="1:8">
      <c r="A101" s="17" t="s">
        <v>119</v>
      </c>
      <c r="B101" s="18" t="s">
        <v>111</v>
      </c>
      <c r="C101" s="17" t="s">
        <v>31</v>
      </c>
      <c r="D101" s="17" t="s">
        <v>110</v>
      </c>
      <c r="E101" s="17" t="s">
        <v>30</v>
      </c>
      <c r="F101" s="17" t="s">
        <v>30</v>
      </c>
      <c r="G101" s="19">
        <f>+G102</f>
        <v>6370.7</v>
      </c>
    </row>
    <row r="102" spans="1:8" ht="22.5">
      <c r="A102" s="25" t="s">
        <v>122</v>
      </c>
      <c r="B102" s="35" t="s">
        <v>138</v>
      </c>
      <c r="C102" s="34" t="s">
        <v>31</v>
      </c>
      <c r="D102" s="34" t="s">
        <v>110</v>
      </c>
      <c r="E102" s="34" t="s">
        <v>159</v>
      </c>
      <c r="F102" s="34" t="s">
        <v>30</v>
      </c>
      <c r="G102" s="36">
        <f>G103+G104+G105+G106+G107+G108+G109+G110+G111+G112+G113+G114+G115</f>
        <v>6370.7</v>
      </c>
    </row>
    <row r="103" spans="1:8" ht="22.5">
      <c r="A103" s="24" t="s">
        <v>125</v>
      </c>
      <c r="B103" s="28" t="s">
        <v>115</v>
      </c>
      <c r="C103" s="24" t="s">
        <v>31</v>
      </c>
      <c r="D103" s="24" t="s">
        <v>110</v>
      </c>
      <c r="E103" s="24" t="s">
        <v>158</v>
      </c>
      <c r="F103" s="24" t="s">
        <v>114</v>
      </c>
      <c r="G103" s="29">
        <f>2000+200-100</f>
        <v>2100</v>
      </c>
    </row>
    <row r="104" spans="1:8" ht="45">
      <c r="A104" s="24" t="s">
        <v>126</v>
      </c>
      <c r="B104" s="28" t="s">
        <v>195</v>
      </c>
      <c r="C104" s="24" t="s">
        <v>31</v>
      </c>
      <c r="D104" s="24" t="s">
        <v>110</v>
      </c>
      <c r="E104" s="24" t="s">
        <v>158</v>
      </c>
      <c r="F104" s="24" t="s">
        <v>197</v>
      </c>
      <c r="G104" s="29">
        <f>600+65</f>
        <v>665</v>
      </c>
    </row>
    <row r="105" spans="1:8" ht="22.5">
      <c r="A105" s="24" t="s">
        <v>129</v>
      </c>
      <c r="B105" s="28" t="s">
        <v>207</v>
      </c>
      <c r="C105" s="24" t="s">
        <v>31</v>
      </c>
      <c r="D105" s="24" t="s">
        <v>110</v>
      </c>
      <c r="E105" s="24" t="s">
        <v>158</v>
      </c>
      <c r="F105" s="24" t="s">
        <v>208</v>
      </c>
      <c r="G105" s="29">
        <v>3</v>
      </c>
    </row>
    <row r="106" spans="1:8" ht="33.75">
      <c r="A106" s="24" t="s">
        <v>130</v>
      </c>
      <c r="B106" s="28" t="s">
        <v>43</v>
      </c>
      <c r="C106" s="24" t="s">
        <v>31</v>
      </c>
      <c r="D106" s="24" t="s">
        <v>110</v>
      </c>
      <c r="E106" s="24" t="s">
        <v>158</v>
      </c>
      <c r="F106" s="24" t="s">
        <v>42</v>
      </c>
      <c r="G106" s="29">
        <f>1440.5+470+150</f>
        <v>2060.5</v>
      </c>
    </row>
    <row r="107" spans="1:8" ht="33.75">
      <c r="A107" s="24" t="s">
        <v>148</v>
      </c>
      <c r="B107" s="28" t="s">
        <v>43</v>
      </c>
      <c r="C107" s="24" t="s">
        <v>31</v>
      </c>
      <c r="D107" s="24" t="s">
        <v>110</v>
      </c>
      <c r="E107" s="24" t="s">
        <v>158</v>
      </c>
      <c r="F107" s="24" t="s">
        <v>238</v>
      </c>
      <c r="G107" s="29">
        <f>20</f>
        <v>20</v>
      </c>
    </row>
    <row r="108" spans="1:8" ht="22.5">
      <c r="A108" s="24" t="s">
        <v>153</v>
      </c>
      <c r="B108" s="28" t="s">
        <v>227</v>
      </c>
      <c r="C108" s="24" t="s">
        <v>31</v>
      </c>
      <c r="D108" s="24" t="s">
        <v>110</v>
      </c>
      <c r="E108" s="24" t="s">
        <v>158</v>
      </c>
      <c r="F108" s="24" t="s">
        <v>202</v>
      </c>
      <c r="G108" s="29">
        <v>20.399999999999999</v>
      </c>
    </row>
    <row r="109" spans="1:8" ht="22.5">
      <c r="A109" s="24" t="s">
        <v>223</v>
      </c>
      <c r="B109" s="28" t="s">
        <v>115</v>
      </c>
      <c r="C109" s="24" t="s">
        <v>31</v>
      </c>
      <c r="D109" s="24" t="s">
        <v>110</v>
      </c>
      <c r="E109" s="24" t="s">
        <v>157</v>
      </c>
      <c r="F109" s="24" t="s">
        <v>114</v>
      </c>
      <c r="G109" s="29">
        <f>580+20</f>
        <v>600</v>
      </c>
    </row>
    <row r="110" spans="1:8" ht="45">
      <c r="A110" s="24" t="s">
        <v>224</v>
      </c>
      <c r="B110" s="28" t="s">
        <v>195</v>
      </c>
      <c r="C110" s="24" t="s">
        <v>31</v>
      </c>
      <c r="D110" s="24" t="s">
        <v>110</v>
      </c>
      <c r="E110" s="24" t="s">
        <v>157</v>
      </c>
      <c r="F110" s="24" t="s">
        <v>197</v>
      </c>
      <c r="G110" s="29">
        <f>175+10</f>
        <v>185</v>
      </c>
    </row>
    <row r="111" spans="1:8" ht="33.75">
      <c r="A111" s="24" t="s">
        <v>243</v>
      </c>
      <c r="B111" s="28" t="s">
        <v>43</v>
      </c>
      <c r="C111" s="24" t="s">
        <v>31</v>
      </c>
      <c r="D111" s="24" t="s">
        <v>110</v>
      </c>
      <c r="E111" s="24" t="s">
        <v>157</v>
      </c>
      <c r="F111" s="24" t="s">
        <v>42</v>
      </c>
      <c r="G111" s="29">
        <f>200+70+20</f>
        <v>290</v>
      </c>
    </row>
    <row r="112" spans="1:8" ht="22.5">
      <c r="A112" s="24"/>
      <c r="B112" s="28" t="s">
        <v>115</v>
      </c>
      <c r="C112" s="24" t="s">
        <v>31</v>
      </c>
      <c r="D112" s="24" t="s">
        <v>110</v>
      </c>
      <c r="E112" s="24" t="s">
        <v>236</v>
      </c>
      <c r="F112" s="24" t="s">
        <v>114</v>
      </c>
      <c r="G112" s="29">
        <v>66.665999999999997</v>
      </c>
    </row>
    <row r="113" spans="1:7" ht="45">
      <c r="A113" s="24"/>
      <c r="B113" s="28" t="s">
        <v>195</v>
      </c>
      <c r="C113" s="24" t="s">
        <v>31</v>
      </c>
      <c r="D113" s="24" t="s">
        <v>110</v>
      </c>
      <c r="E113" s="24" t="s">
        <v>236</v>
      </c>
      <c r="F113" s="24" t="s">
        <v>197</v>
      </c>
      <c r="G113" s="29">
        <v>20.134</v>
      </c>
    </row>
    <row r="114" spans="1:7" ht="33.75">
      <c r="A114" s="24"/>
      <c r="B114" s="28" t="s">
        <v>43</v>
      </c>
      <c r="C114" s="24" t="s">
        <v>31</v>
      </c>
      <c r="D114" s="24" t="s">
        <v>110</v>
      </c>
      <c r="E114" s="24" t="s">
        <v>237</v>
      </c>
      <c r="F114" s="24" t="s">
        <v>42</v>
      </c>
      <c r="G114" s="29">
        <v>40</v>
      </c>
    </row>
    <row r="115" spans="1:7" ht="33.75">
      <c r="A115" s="17" t="s">
        <v>224</v>
      </c>
      <c r="B115" s="28" t="s">
        <v>43</v>
      </c>
      <c r="C115" s="24" t="s">
        <v>31</v>
      </c>
      <c r="D115" s="24" t="s">
        <v>110</v>
      </c>
      <c r="E115" s="24" t="s">
        <v>156</v>
      </c>
      <c r="F115" s="24" t="s">
        <v>42</v>
      </c>
      <c r="G115" s="29">
        <v>300</v>
      </c>
    </row>
  </sheetData>
  <mergeCells count="8">
    <mergeCell ref="A9:G9"/>
    <mergeCell ref="A11:G11"/>
    <mergeCell ref="A12:B12"/>
    <mergeCell ref="A13:B13"/>
    <mergeCell ref="B14:B15"/>
    <mergeCell ref="C14:F14"/>
    <mergeCell ref="G14:G15"/>
    <mergeCell ref="A14:A15"/>
  </mergeCells>
  <pageMargins left="0.98425196850393704" right="0.39370078740157483" top="0.39370078740157483" bottom="0.39370078740157483" header="0.19685039370078741" footer="0.19685039370078741"/>
  <pageSetup paperSize="9" scale="92" fitToHeight="0" orientation="portrait" r:id="rId1"/>
  <headerFooter scaleWithDoc="0">
    <oddHeader xml:space="preserve">&amp;CСтр. №&amp;P из № &amp;N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Владелец</cp:lastModifiedBy>
  <cp:lastPrinted>2016-11-18T07:24:06Z</cp:lastPrinted>
  <dcterms:created xsi:type="dcterms:W3CDTF">1996-10-08T23:32:33Z</dcterms:created>
  <dcterms:modified xsi:type="dcterms:W3CDTF">2016-11-25T07:28:11Z</dcterms:modified>
</cp:coreProperties>
</file>