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<sst xmlns="http://schemas.openxmlformats.org/spreadsheetml/2006/main" count="133" uniqueCount="116">
  <si>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</si>
  <si>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</si>
  <si>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</si>
  <si>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</si>
  <si>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</si>
  <si>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</si>
  <si>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</si>
  <si>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</si>
  <si>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</si>
  <si>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</si>
  <si>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</si>
  <si>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</si>
  <si>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</si>
  <si>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</si>
  <si>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</si>
  <si>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</si>
  <si>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</si>
  <si>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</si>
  <si>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</si>
  <si>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</si>
  <si>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</si>
  <si>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</si>
  <si>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</si>
  <si>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</si>
  <si>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</si>
  <si>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</si>
  <si>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</si>
  <si>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</si>
  <si>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</si>
  <si>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</si>
  <si>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</si>
  <si>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</si>
  <si>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</si>
  <si>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</si>
  <si>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</si>
  <si>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</si>
  <si>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</si>
  <si>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</si>
  <si>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</si>
  <si>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</si>
  <si>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</si>
  <si>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</si>
  <si>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</si>
  <si>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</si>
  <si>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</si>
  <si>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</si>
  <si>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</si>
  <si>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</si>
  <si>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</si>
  <si>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</si>
  <si>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</si>
  <si>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</si>
  <si>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</si>
  <si>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</si>
  <si>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</si>
  <si>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</si>
  <si>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</si>
  <si>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</si>
  <si>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</si>
  <si>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</si>
  <si>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</si>
  <si>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</si>
  <si>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</si>
  <si>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</si>
  <si>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</si>
  <si>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</si>
  <si>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</si>
  <si>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</si>
  <si>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</si>
  <si>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</si>
  <si>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</si>
  <si>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</si>
  <si>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</si>
  <si>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</si>
  <si>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</si>
  <si>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</si>
  <si>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</si>
  <si>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</si>
  <si>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</si>
  <si>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</si>
  <si>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</si>
  <si>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</si>
  <si>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</si>
  <si>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</si>
  <si>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Обеспечение пожарной безопасности</t>
  </si>
  <si>
    <t>Резервные фонды органов местного самоуправления</t>
  </si>
  <si>
    <t>0410</t>
  </si>
  <si>
    <t>Молодежная политика и оздоровление детей</t>
  </si>
  <si>
    <t>Здравоохранение, физическая культура и спорт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</si>
  <si>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</si>
  <si>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</si>
  <si>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</si>
  <si>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</si>
  <si>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</si>
  <si>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</si>
  <si>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</si>
  <si>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>1100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</si>
  <si>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                      на 2012 год </t>
  </si>
  <si>
    <t>Сумма (тыс.руб.)</t>
  </si>
  <si>
    <t>0113</t>
  </si>
  <si>
    <t>Защита населения и территории от последствий чрезвычайных ситуаций, гражданская оборона</t>
  </si>
  <si>
    <t>0309</t>
  </si>
  <si>
    <t>Другие вопросы в области национальной экономики</t>
  </si>
  <si>
    <t>0412</t>
  </si>
  <si>
    <t>1102</t>
  </si>
  <si>
    <t>Социальное обеспечение населения</t>
  </si>
  <si>
    <t>Пособия по социальной помощи населению</t>
  </si>
  <si>
    <t>1000</t>
  </si>
  <si>
    <t>1003</t>
  </si>
  <si>
    <t xml:space="preserve">Топливно-энергетический комплекс </t>
  </si>
  <si>
    <t>Национальная оборона</t>
  </si>
  <si>
    <t>Мобилизационная и вневойсковая подготовка</t>
  </si>
  <si>
    <t>0200</t>
  </si>
  <si>
    <t>0203</t>
  </si>
  <si>
    <t>0111</t>
  </si>
  <si>
    <t>№ 166   от 19апеля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</si>
</sst>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tabSelected="1" zoomScaleSheetLayoutView="100" zoomScalePageLayoutView="0" workbookViewId="0" topLeftCell="A1">
      <selection activeCell="B5" sqref="B5:P5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7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customWidth="1"/>
  </cols>
  <sheetData>
    <row r="1" spans="1:19" ht="14.25">
      <c r="A1" s="2"/>
      <c r="B1" s="77" t="s">
        <v>89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9" t="s">
        <v>76</v>
      </c>
      <c r="R1" s="39" t="s">
        <v>76</v>
      </c>
      <c r="S1" s="40"/>
    </row>
    <row r="2" spans="1:19" ht="15">
      <c r="A2" s="2"/>
      <c r="B2" s="78" t="s">
        <v>90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9" t="s">
        <v>77</v>
      </c>
      <c r="R2" s="39" t="s">
        <v>77</v>
      </c>
      <c r="S2" s="40"/>
    </row>
    <row r="3" spans="1:19" ht="15">
      <c r="A3" s="2"/>
      <c r="B3" s="78" t="s">
        <v>91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39" t="s">
        <v>78</v>
      </c>
      <c r="R3" s="39" t="s">
        <v>78</v>
      </c>
      <c r="S3" s="40"/>
    </row>
    <row r="4" spans="1:19" ht="15">
      <c r="A4" s="2"/>
      <c r="B4" s="78" t="s">
        <v>115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39" t="s">
        <v>79</v>
      </c>
      <c r="R4" s="39" t="s">
        <v>79</v>
      </c>
      <c r="S4" s="40"/>
    </row>
    <row r="5" spans="1:19" ht="2.25" customHeight="1">
      <c r="A5" s="2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22"/>
      <c r="R5" s="22"/>
      <c r="S5" s="40"/>
    </row>
    <row r="6" spans="1:19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20" ht="67.5" customHeight="1" thickBot="1">
      <c r="A8" s="74" t="s">
        <v>97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9.5" customHeight="1" hidden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6"/>
      <c r="T9" s="76"/>
    </row>
    <row r="10" spans="1:21" ht="15.75" customHeight="1">
      <c r="A10" s="72" t="s">
        <v>0</v>
      </c>
      <c r="B10" s="80" t="s">
        <v>1</v>
      </c>
      <c r="C10" s="80" t="s">
        <v>2</v>
      </c>
      <c r="D10" s="80"/>
      <c r="E10" s="80"/>
      <c r="F10" s="80" t="s">
        <v>3</v>
      </c>
      <c r="G10" s="84" t="s">
        <v>4</v>
      </c>
      <c r="H10" s="85"/>
      <c r="I10" s="86"/>
      <c r="J10" s="80" t="s">
        <v>5</v>
      </c>
      <c r="K10" s="80" t="s">
        <v>6</v>
      </c>
      <c r="L10" s="84" t="s">
        <v>4</v>
      </c>
      <c r="M10" s="85"/>
      <c r="N10" s="86"/>
      <c r="O10" s="80" t="s">
        <v>1</v>
      </c>
      <c r="P10" s="89" t="s">
        <v>98</v>
      </c>
      <c r="Q10" s="91" t="s">
        <v>7</v>
      </c>
      <c r="R10" s="82" t="s">
        <v>8</v>
      </c>
      <c r="S10" s="93" t="s">
        <v>9</v>
      </c>
      <c r="T10" s="70" t="s">
        <v>10</v>
      </c>
      <c r="U10" s="87" t="s">
        <v>11</v>
      </c>
    </row>
    <row r="11" spans="1:21" ht="16.5" customHeight="1">
      <c r="A11" s="73"/>
      <c r="B11" s="81"/>
      <c r="C11" s="81"/>
      <c r="D11" s="81"/>
      <c r="E11" s="81"/>
      <c r="F11" s="81"/>
      <c r="G11" s="81" t="s">
        <v>12</v>
      </c>
      <c r="H11" s="81" t="s">
        <v>13</v>
      </c>
      <c r="I11" s="81" t="s">
        <v>14</v>
      </c>
      <c r="J11" s="81"/>
      <c r="K11" s="81"/>
      <c r="L11" s="81" t="s">
        <v>15</v>
      </c>
      <c r="M11" s="81" t="s">
        <v>13</v>
      </c>
      <c r="N11" s="81" t="s">
        <v>14</v>
      </c>
      <c r="O11" s="81"/>
      <c r="P11" s="90"/>
      <c r="Q11" s="92"/>
      <c r="R11" s="83"/>
      <c r="S11" s="94"/>
      <c r="T11" s="71"/>
      <c r="U11" s="88"/>
    </row>
    <row r="12" spans="1:21" ht="19.5" customHeight="1">
      <c r="A12" s="73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90"/>
      <c r="Q12" s="92"/>
      <c r="R12" s="83"/>
      <c r="S12" s="95"/>
      <c r="T12" s="71"/>
      <c r="U12" s="88"/>
    </row>
    <row r="13" spans="1:21" ht="0.75" customHeight="1" hidden="1">
      <c r="A13" s="73"/>
      <c r="B13" s="81"/>
      <c r="C13" s="81"/>
      <c r="D13" s="81"/>
      <c r="E13" s="81"/>
      <c r="F13" s="81"/>
      <c r="G13" s="42"/>
      <c r="H13" s="42"/>
      <c r="I13" s="42"/>
      <c r="J13" s="42"/>
      <c r="K13" s="42"/>
      <c r="L13" s="42"/>
      <c r="M13" s="42"/>
      <c r="N13" s="42"/>
      <c r="O13" s="81"/>
      <c r="P13" s="41"/>
      <c r="Q13" s="43"/>
      <c r="R13" s="44"/>
      <c r="S13" s="45"/>
      <c r="T13" s="71"/>
      <c r="U13" s="4"/>
    </row>
    <row r="14" spans="1:21" ht="15.75" customHeight="1">
      <c r="A14" s="46" t="s">
        <v>16</v>
      </c>
      <c r="B14" s="47" t="s">
        <v>17</v>
      </c>
      <c r="C14" s="48">
        <f>SUM(C16:C18)</f>
        <v>51198</v>
      </c>
      <c r="D14" s="48">
        <f>SUM(D16:D18)</f>
        <v>-4528</v>
      </c>
      <c r="E14" s="48">
        <f aca="true" t="shared" si="0" ref="E14:N14">SUM(E15:E18)</f>
        <v>46228</v>
      </c>
      <c r="F14" s="48">
        <f t="shared" si="0"/>
        <v>58603</v>
      </c>
      <c r="G14" s="48">
        <f t="shared" si="0"/>
        <v>56773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2">
        <f>SUM(P15:P19)</f>
        <v>12705.5</v>
      </c>
      <c r="Q14" s="51">
        <f>J14/G14*100</f>
        <v>105.8337590051609</v>
      </c>
      <c r="R14" s="52">
        <f>L14/G14*100</f>
        <v>102.33931622426154</v>
      </c>
      <c r="S14" s="53" t="e">
        <f>L14/L59*100</f>
        <v>#REF!</v>
      </c>
      <c r="T14" s="49">
        <f>SUM(T15:T18)</f>
        <v>27573.5</v>
      </c>
      <c r="U14" s="5">
        <f>L14/T14*100</f>
        <v>210.7135474277839</v>
      </c>
    </row>
    <row r="15" spans="1:21" ht="15.75" customHeight="1">
      <c r="A15" s="59" t="s">
        <v>75</v>
      </c>
      <c r="B15" s="55"/>
      <c r="C15" s="57">
        <v>2675</v>
      </c>
      <c r="D15" s="57"/>
      <c r="E15" s="56">
        <v>2543</v>
      </c>
      <c r="F15" s="56">
        <f aca="true" t="shared" si="1" ref="F15:F47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55">L15+M15+N15</f>
        <v>2913</v>
      </c>
      <c r="L15" s="56">
        <v>2913</v>
      </c>
      <c r="M15" s="56"/>
      <c r="N15" s="56"/>
      <c r="O15" s="55" t="s">
        <v>18</v>
      </c>
      <c r="P15" s="69">
        <v>500</v>
      </c>
      <c r="Q15" s="51">
        <f aca="true" t="shared" si="3" ref="Q15:Q46">J15/G15*100</f>
        <v>135.01735441573467</v>
      </c>
      <c r="R15" s="52">
        <f aca="true" t="shared" si="4" ref="R15:R44">L15/G15*100</f>
        <v>112.34091785576553</v>
      </c>
      <c r="S15" s="60"/>
      <c r="T15" s="57">
        <v>942.6</v>
      </c>
      <c r="U15" s="5">
        <f aca="true" t="shared" si="5" ref="U15:U44">L15/T15*100</f>
        <v>309.03882877148317</v>
      </c>
    </row>
    <row r="16" spans="1:23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f>6524.9+480-62+135</f>
        <v>7077.9</v>
      </c>
      <c r="Q16" s="51">
        <f t="shared" si="3"/>
        <v>102.26531817413466</v>
      </c>
      <c r="R16" s="52">
        <f t="shared" si="4"/>
        <v>99.00751008186232</v>
      </c>
      <c r="S16" s="60"/>
      <c r="T16" s="57">
        <v>26630.9</v>
      </c>
      <c r="U16" s="5">
        <f t="shared" si="5"/>
        <v>169.35214356255327</v>
      </c>
      <c r="W16" s="2"/>
    </row>
    <row r="17" spans="1:21" ht="12" customHeight="1" hidden="1">
      <c r="A17" s="59" t="s">
        <v>22</v>
      </c>
      <c r="B17" s="55"/>
      <c r="C17" s="57"/>
      <c r="D17" s="57"/>
      <c r="E17" s="56"/>
      <c r="F17" s="56">
        <f t="shared" si="1"/>
        <v>1740</v>
      </c>
      <c r="G17" s="56">
        <f>500+1240</f>
        <v>1740</v>
      </c>
      <c r="H17" s="56"/>
      <c r="I17" s="56"/>
      <c r="J17" s="56"/>
      <c r="K17" s="57">
        <f t="shared" si="2"/>
        <v>0</v>
      </c>
      <c r="L17" s="56"/>
      <c r="M17" s="56"/>
      <c r="N17" s="56"/>
      <c r="O17" s="55" t="s">
        <v>23</v>
      </c>
      <c r="P17" s="58">
        <f>L17+M17+N17</f>
        <v>0</v>
      </c>
      <c r="Q17" s="51">
        <f t="shared" si="3"/>
        <v>0</v>
      </c>
      <c r="R17" s="52">
        <f t="shared" si="4"/>
        <v>0</v>
      </c>
      <c r="S17" s="60"/>
      <c r="T17" s="57"/>
      <c r="U17" s="5"/>
    </row>
    <row r="18" spans="1:21" ht="13.5" customHeight="1">
      <c r="A18" s="59" t="s">
        <v>85</v>
      </c>
      <c r="B18" s="55"/>
      <c r="C18" s="57">
        <v>6000</v>
      </c>
      <c r="D18" s="57"/>
      <c r="E18" s="56">
        <v>3855</v>
      </c>
      <c r="F18" s="56">
        <f t="shared" si="1"/>
        <v>6887.900000000001</v>
      </c>
      <c r="G18" s="56">
        <f>38.1+5349.8+1500</f>
        <v>6887.900000000001</v>
      </c>
      <c r="H18" s="56"/>
      <c r="I18" s="56"/>
      <c r="J18" s="56">
        <v>10000</v>
      </c>
      <c r="K18" s="57">
        <f t="shared" si="2"/>
        <v>10088.1</v>
      </c>
      <c r="L18" s="56">
        <f>6000+4088.1</f>
        <v>10088.1</v>
      </c>
      <c r="M18" s="56"/>
      <c r="N18" s="56"/>
      <c r="O18" s="55" t="s">
        <v>114</v>
      </c>
      <c r="P18" s="58">
        <v>65.6</v>
      </c>
      <c r="Q18" s="51">
        <f t="shared" si="3"/>
        <v>145.18213098331856</v>
      </c>
      <c r="R18" s="52">
        <f t="shared" si="4"/>
        <v>146.4611855572816</v>
      </c>
      <c r="S18" s="60"/>
      <c r="T18" s="57" t="s">
        <v>21</v>
      </c>
      <c r="U18" s="5"/>
    </row>
    <row r="19" spans="1:21" ht="12.75" customHeight="1">
      <c r="A19" s="59" t="s">
        <v>95</v>
      </c>
      <c r="B19" s="55"/>
      <c r="C19" s="57"/>
      <c r="D19" s="57"/>
      <c r="E19" s="56">
        <v>1500</v>
      </c>
      <c r="F19" s="56">
        <f t="shared" si="1"/>
        <v>1500</v>
      </c>
      <c r="G19" s="56">
        <v>1500</v>
      </c>
      <c r="H19" s="56"/>
      <c r="I19" s="56"/>
      <c r="J19" s="56">
        <v>2060</v>
      </c>
      <c r="K19" s="57">
        <f t="shared" si="2"/>
        <v>1500</v>
      </c>
      <c r="L19" s="56">
        <v>1500</v>
      </c>
      <c r="M19" s="56"/>
      <c r="N19" s="56"/>
      <c r="O19" s="55" t="s">
        <v>99</v>
      </c>
      <c r="P19" s="69">
        <v>5062</v>
      </c>
      <c r="Q19" s="51">
        <f t="shared" si="3"/>
        <v>137.33333333333334</v>
      </c>
      <c r="R19" s="52">
        <f t="shared" si="4"/>
        <v>100</v>
      </c>
      <c r="S19" s="60"/>
      <c r="T19" s="57">
        <v>357.4</v>
      </c>
      <c r="U19" s="5">
        <f t="shared" si="5"/>
        <v>419.6978175713487</v>
      </c>
    </row>
    <row r="20" spans="1:21" ht="12.75" customHeight="1">
      <c r="A20" s="46" t="s">
        <v>110</v>
      </c>
      <c r="B20" s="47" t="s">
        <v>112</v>
      </c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/>
      <c r="P20" s="52">
        <v>316</v>
      </c>
      <c r="Q20" s="51"/>
      <c r="R20" s="52"/>
      <c r="S20" s="60"/>
      <c r="T20" s="57"/>
      <c r="U20" s="5"/>
    </row>
    <row r="21" spans="1:21" ht="12.75" customHeight="1">
      <c r="A21" s="59" t="s">
        <v>111</v>
      </c>
      <c r="B21" s="55"/>
      <c r="C21" s="57"/>
      <c r="D21" s="57"/>
      <c r="E21" s="56"/>
      <c r="F21" s="56"/>
      <c r="G21" s="56"/>
      <c r="H21" s="56"/>
      <c r="I21" s="56"/>
      <c r="J21" s="56"/>
      <c r="K21" s="57"/>
      <c r="L21" s="56"/>
      <c r="M21" s="56"/>
      <c r="N21" s="56"/>
      <c r="O21" s="55" t="s">
        <v>113</v>
      </c>
      <c r="P21" s="69">
        <v>316</v>
      </c>
      <c r="Q21" s="51"/>
      <c r="R21" s="52"/>
      <c r="S21" s="60"/>
      <c r="T21" s="57"/>
      <c r="U21" s="5"/>
    </row>
    <row r="22" spans="1:21" ht="27" customHeight="1">
      <c r="A22" s="46" t="s">
        <v>24</v>
      </c>
      <c r="B22" s="47" t="s">
        <v>25</v>
      </c>
      <c r="C22" s="48">
        <f>SUM(C25:C26)</f>
        <v>0</v>
      </c>
      <c r="D22" s="48">
        <f>SUM(D25:D26)</f>
        <v>0</v>
      </c>
      <c r="E22" s="48">
        <f>SUM(E24:E26)</f>
        <v>1000</v>
      </c>
      <c r="F22" s="48">
        <f>SUM(F24:F24)</f>
        <v>2800</v>
      </c>
      <c r="G22" s="48">
        <f>SUM(G24:G24)</f>
        <v>2800</v>
      </c>
      <c r="H22" s="48">
        <f>SUM(H24:H24)</f>
        <v>0</v>
      </c>
      <c r="I22" s="48">
        <f>SUM(I24:I24)</f>
        <v>0</v>
      </c>
      <c r="J22" s="48">
        <f>SUM(J24:J26)</f>
        <v>4292</v>
      </c>
      <c r="K22" s="48">
        <f>SUM(K24:K26)</f>
        <v>2800</v>
      </c>
      <c r="L22" s="48">
        <f>SUM(L24:L26)</f>
        <v>2800</v>
      </c>
      <c r="M22" s="48">
        <f>SUM(M24:M26)</f>
        <v>0</v>
      </c>
      <c r="N22" s="48">
        <f>SUM(N24:N26)</f>
        <v>0</v>
      </c>
      <c r="O22" s="47"/>
      <c r="P22" s="50">
        <v>370</v>
      </c>
      <c r="Q22" s="51">
        <f t="shared" si="3"/>
        <v>153.28571428571428</v>
      </c>
      <c r="R22" s="52">
        <f t="shared" si="4"/>
        <v>100</v>
      </c>
      <c r="S22" s="53" t="e">
        <f>L22/L59*100</f>
        <v>#REF!</v>
      </c>
      <c r="T22" s="48">
        <f>SUM(T24:T26)</f>
        <v>250</v>
      </c>
      <c r="U22" s="5">
        <f t="shared" si="5"/>
        <v>1120</v>
      </c>
    </row>
    <row r="23" spans="1:21" ht="27" customHeight="1">
      <c r="A23" s="54" t="s">
        <v>100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5" t="s">
        <v>101</v>
      </c>
      <c r="P23" s="58">
        <v>70</v>
      </c>
      <c r="Q23" s="51"/>
      <c r="R23" s="52"/>
      <c r="S23" s="53"/>
      <c r="T23" s="48"/>
      <c r="U23" s="5"/>
    </row>
    <row r="24" spans="1:21" ht="16.5" customHeight="1">
      <c r="A24" s="54" t="s">
        <v>84</v>
      </c>
      <c r="B24" s="55"/>
      <c r="C24" s="48"/>
      <c r="D24" s="48"/>
      <c r="E24" s="57">
        <v>1000</v>
      </c>
      <c r="F24" s="56">
        <f t="shared" si="1"/>
        <v>2800</v>
      </c>
      <c r="G24" s="57">
        <f>1000+1800</f>
        <v>2800</v>
      </c>
      <c r="H24" s="57"/>
      <c r="I24" s="57"/>
      <c r="J24" s="57">
        <v>4292</v>
      </c>
      <c r="K24" s="57">
        <f t="shared" si="2"/>
        <v>2800</v>
      </c>
      <c r="L24" s="57">
        <v>2800</v>
      </c>
      <c r="M24" s="57"/>
      <c r="N24" s="57"/>
      <c r="O24" s="55" t="s">
        <v>27</v>
      </c>
      <c r="P24" s="58">
        <v>300</v>
      </c>
      <c r="Q24" s="51">
        <f t="shared" si="3"/>
        <v>153.28571428571428</v>
      </c>
      <c r="R24" s="52">
        <f t="shared" si="4"/>
        <v>100</v>
      </c>
      <c r="S24" s="53"/>
      <c r="T24" s="57">
        <v>250</v>
      </c>
      <c r="U24" s="5"/>
    </row>
    <row r="25" spans="1:21" ht="15" customHeight="1" hidden="1">
      <c r="A25" s="59" t="s">
        <v>26</v>
      </c>
      <c r="B25" s="55" t="s">
        <v>27</v>
      </c>
      <c r="C25" s="57"/>
      <c r="D25" s="57"/>
      <c r="E25" s="57"/>
      <c r="F25" s="56">
        <f t="shared" si="1"/>
        <v>37.5</v>
      </c>
      <c r="G25" s="57">
        <v>12.5</v>
      </c>
      <c r="H25" s="57">
        <v>12.5</v>
      </c>
      <c r="I25" s="57">
        <v>12.5</v>
      </c>
      <c r="J25" s="57"/>
      <c r="K25" s="57">
        <f t="shared" si="2"/>
        <v>0</v>
      </c>
      <c r="L25" s="57"/>
      <c r="M25" s="57"/>
      <c r="N25" s="57"/>
      <c r="O25" s="55" t="s">
        <v>27</v>
      </c>
      <c r="P25" s="58">
        <f>L25+M25+N25</f>
        <v>0</v>
      </c>
      <c r="Q25" s="51">
        <f t="shared" si="3"/>
        <v>0</v>
      </c>
      <c r="R25" s="52">
        <f t="shared" si="4"/>
        <v>0</v>
      </c>
      <c r="S25" s="60"/>
      <c r="T25" s="57"/>
      <c r="U25" s="5" t="e">
        <f t="shared" si="5"/>
        <v>#DIV/0!</v>
      </c>
    </row>
    <row r="26" spans="1:21" ht="23.25" customHeight="1" hidden="1">
      <c r="A26" s="59" t="s">
        <v>28</v>
      </c>
      <c r="B26" s="55" t="s">
        <v>29</v>
      </c>
      <c r="C26" s="57">
        <v>0</v>
      </c>
      <c r="D26" s="57"/>
      <c r="E26" s="57">
        <v>0</v>
      </c>
      <c r="F26" s="56">
        <f t="shared" si="1"/>
        <v>1500</v>
      </c>
      <c r="G26" s="57">
        <v>500</v>
      </c>
      <c r="H26" s="57">
        <v>500</v>
      </c>
      <c r="I26" s="57">
        <v>500</v>
      </c>
      <c r="J26" s="57"/>
      <c r="K26" s="57">
        <f t="shared" si="2"/>
        <v>0</v>
      </c>
      <c r="L26" s="57"/>
      <c r="M26" s="57"/>
      <c r="N26" s="57"/>
      <c r="O26" s="55" t="s">
        <v>29</v>
      </c>
      <c r="P26" s="58">
        <f>L26+M26+N26</f>
        <v>0</v>
      </c>
      <c r="Q26" s="51">
        <f t="shared" si="3"/>
        <v>0</v>
      </c>
      <c r="R26" s="52">
        <f t="shared" si="4"/>
        <v>0</v>
      </c>
      <c r="S26" s="60"/>
      <c r="T26" s="57"/>
      <c r="U26" s="5" t="e">
        <f t="shared" si="5"/>
        <v>#DIV/0!</v>
      </c>
    </row>
    <row r="27" spans="1:21" ht="15" customHeight="1">
      <c r="A27" s="46" t="s">
        <v>30</v>
      </c>
      <c r="B27" s="47" t="s">
        <v>31</v>
      </c>
      <c r="C27" s="48">
        <f>SUM(C28:C33)</f>
        <v>5820</v>
      </c>
      <c r="D27" s="48">
        <f>SUM(D28:D33)</f>
        <v>0</v>
      </c>
      <c r="E27" s="48" t="e">
        <f>E28+E29+#REF!+E30+E32+#REF!</f>
        <v>#REF!</v>
      </c>
      <c r="F27" s="48" t="e">
        <f>F28+F29+#REF!+F30+F32+#REF!</f>
        <v>#REF!</v>
      </c>
      <c r="G27" s="48" t="e">
        <f>G28+G29+#REF!+G30+G32+#REF!</f>
        <v>#REF!</v>
      </c>
      <c r="H27" s="48" t="e">
        <f>H28+H29+#REF!+H30+H32+#REF!</f>
        <v>#REF!</v>
      </c>
      <c r="I27" s="48" t="e">
        <f>I28+I29+#REF!+I30+I32+#REF!</f>
        <v>#REF!</v>
      </c>
      <c r="J27" s="48" t="e">
        <f>J28+J29+#REF!+J30+J32+#REF!+J31</f>
        <v>#REF!</v>
      </c>
      <c r="K27" s="48" t="e">
        <f>K28+K29+#REF!+K30+K32+#REF!+K31</f>
        <v>#REF!</v>
      </c>
      <c r="L27" s="48" t="e">
        <f>L28+L29+#REF!+L30+L32+#REF!+L31</f>
        <v>#REF!</v>
      </c>
      <c r="M27" s="48" t="e">
        <f>M28+M29+#REF!+M30+M32+#REF!+M31</f>
        <v>#REF!</v>
      </c>
      <c r="N27" s="48" t="e">
        <f>N28+N29+#REF!+N30+N32+#REF!+N31</f>
        <v>#REF!</v>
      </c>
      <c r="O27" s="47"/>
      <c r="P27" s="50">
        <f>+P29+P32+P36</f>
        <v>2640</v>
      </c>
      <c r="Q27" s="51" t="e">
        <f t="shared" si="3"/>
        <v>#REF!</v>
      </c>
      <c r="R27" s="52" t="e">
        <f t="shared" si="4"/>
        <v>#REF!</v>
      </c>
      <c r="S27" s="53" t="e">
        <f>L27/L59*100</f>
        <v>#REF!</v>
      </c>
      <c r="T27" s="48" t="e">
        <f>T28+T29+#REF!+T30+T32+#REF!</f>
        <v>#REF!</v>
      </c>
      <c r="U27" s="5" t="e">
        <f t="shared" si="5"/>
        <v>#REF!</v>
      </c>
    </row>
    <row r="28" spans="1:21" ht="12" customHeight="1" hidden="1">
      <c r="A28" s="59" t="s">
        <v>32</v>
      </c>
      <c r="B28" s="55" t="s">
        <v>33</v>
      </c>
      <c r="C28" s="57">
        <v>2820</v>
      </c>
      <c r="D28" s="57"/>
      <c r="E28" s="57"/>
      <c r="F28" s="56">
        <f t="shared" si="1"/>
        <v>138</v>
      </c>
      <c r="G28" s="57">
        <v>138</v>
      </c>
      <c r="H28" s="57"/>
      <c r="I28" s="57"/>
      <c r="J28" s="57"/>
      <c r="K28" s="57">
        <f t="shared" si="2"/>
        <v>0</v>
      </c>
      <c r="L28" s="57"/>
      <c r="M28" s="57"/>
      <c r="N28" s="57"/>
      <c r="O28" s="55" t="s">
        <v>33</v>
      </c>
      <c r="P28" s="58">
        <f>L28+M28+N28</f>
        <v>0</v>
      </c>
      <c r="Q28" s="51">
        <f t="shared" si="3"/>
        <v>0</v>
      </c>
      <c r="R28" s="52">
        <f t="shared" si="4"/>
        <v>0</v>
      </c>
      <c r="S28" s="60"/>
      <c r="T28" s="57">
        <v>1880.3</v>
      </c>
      <c r="U28" s="5">
        <f t="shared" si="5"/>
        <v>0</v>
      </c>
    </row>
    <row r="29" spans="1:21" ht="15">
      <c r="A29" s="59" t="s">
        <v>109</v>
      </c>
      <c r="B29" s="55"/>
      <c r="C29" s="57">
        <v>1500</v>
      </c>
      <c r="D29" s="57"/>
      <c r="E29" s="57">
        <v>1590</v>
      </c>
      <c r="F29" s="56">
        <f t="shared" si="1"/>
        <v>1590</v>
      </c>
      <c r="G29" s="57">
        <v>1590</v>
      </c>
      <c r="H29" s="57"/>
      <c r="I29" s="57"/>
      <c r="J29" s="57">
        <f>1800</f>
        <v>1800</v>
      </c>
      <c r="K29" s="57">
        <f t="shared" si="2"/>
        <v>1600</v>
      </c>
      <c r="L29" s="57">
        <v>1600</v>
      </c>
      <c r="M29" s="57"/>
      <c r="N29" s="57"/>
      <c r="O29" s="55" t="s">
        <v>33</v>
      </c>
      <c r="P29" s="58">
        <v>90</v>
      </c>
      <c r="Q29" s="51">
        <f t="shared" si="3"/>
        <v>113.20754716981132</v>
      </c>
      <c r="R29" s="52">
        <f t="shared" si="4"/>
        <v>100.62893081761007</v>
      </c>
      <c r="S29" s="60"/>
      <c r="T29" s="57">
        <v>464</v>
      </c>
      <c r="U29" s="5"/>
    </row>
    <row r="30" spans="1:21" ht="12" customHeight="1" hidden="1">
      <c r="A30" s="59" t="s">
        <v>35</v>
      </c>
      <c r="B30" s="55"/>
      <c r="C30" s="57"/>
      <c r="D30" s="57"/>
      <c r="E30" s="57"/>
      <c r="F30" s="56">
        <f t="shared" si="1"/>
        <v>22162.7</v>
      </c>
      <c r="G30" s="57"/>
      <c r="H30" s="57">
        <f>17564.9+4597.8</f>
        <v>22162.7</v>
      </c>
      <c r="I30" s="57"/>
      <c r="J30" s="57"/>
      <c r="K30" s="57">
        <f t="shared" si="2"/>
        <v>0</v>
      </c>
      <c r="L30" s="57"/>
      <c r="M30" s="57"/>
      <c r="N30" s="57"/>
      <c r="O30" s="55" t="s">
        <v>34</v>
      </c>
      <c r="P30" s="58">
        <f>L30+M30+N30</f>
        <v>0</v>
      </c>
      <c r="Q30" s="51"/>
      <c r="R30" s="52"/>
      <c r="S30" s="60"/>
      <c r="T30" s="57">
        <v>13108.7</v>
      </c>
      <c r="U30" s="5">
        <f t="shared" si="5"/>
        <v>0</v>
      </c>
    </row>
    <row r="31" spans="1:21" ht="12.75" customHeight="1" hidden="1">
      <c r="A31" s="59" t="s">
        <v>36</v>
      </c>
      <c r="B31" s="55"/>
      <c r="C31" s="57"/>
      <c r="D31" s="57"/>
      <c r="E31" s="57"/>
      <c r="F31" s="56">
        <f t="shared" si="1"/>
        <v>946</v>
      </c>
      <c r="G31" s="57">
        <v>946</v>
      </c>
      <c r="H31" s="57"/>
      <c r="I31" s="57"/>
      <c r="J31" s="57">
        <v>1818</v>
      </c>
      <c r="K31" s="57">
        <f t="shared" si="2"/>
        <v>1818</v>
      </c>
      <c r="L31" s="57">
        <v>1818</v>
      </c>
      <c r="M31" s="57"/>
      <c r="N31" s="57"/>
      <c r="O31" s="55"/>
      <c r="P31" s="58">
        <f>L31+M31+N31</f>
        <v>1818</v>
      </c>
      <c r="Q31" s="51">
        <f t="shared" si="3"/>
        <v>192.17758985200845</v>
      </c>
      <c r="R31" s="52">
        <f t="shared" si="4"/>
        <v>192.17758985200845</v>
      </c>
      <c r="S31" s="60"/>
      <c r="T31" s="57"/>
      <c r="U31" s="5"/>
    </row>
    <row r="32" spans="1:21" ht="12.75" customHeight="1">
      <c r="A32" s="59" t="s">
        <v>37</v>
      </c>
      <c r="B32" s="55"/>
      <c r="C32" s="57">
        <v>1500</v>
      </c>
      <c r="D32" s="57"/>
      <c r="E32" s="57">
        <v>1000</v>
      </c>
      <c r="F32" s="56">
        <f t="shared" si="1"/>
        <v>1000</v>
      </c>
      <c r="G32" s="57">
        <v>1000</v>
      </c>
      <c r="H32" s="57"/>
      <c r="I32" s="57"/>
      <c r="J32" s="57">
        <v>3518.5</v>
      </c>
      <c r="K32" s="57">
        <f t="shared" si="2"/>
        <v>1846</v>
      </c>
      <c r="L32" s="57">
        <v>1846</v>
      </c>
      <c r="M32" s="57"/>
      <c r="N32" s="57"/>
      <c r="O32" s="55" t="s">
        <v>86</v>
      </c>
      <c r="P32" s="58">
        <f>200+150</f>
        <v>350</v>
      </c>
      <c r="Q32" s="51">
        <f t="shared" si="3"/>
        <v>351.85</v>
      </c>
      <c r="R32" s="52">
        <f t="shared" si="4"/>
        <v>184.60000000000002</v>
      </c>
      <c r="S32" s="60"/>
      <c r="T32" s="57">
        <v>590.2</v>
      </c>
      <c r="U32" s="5">
        <f t="shared" si="5"/>
        <v>312.77533039647574</v>
      </c>
    </row>
    <row r="33" spans="1:21" ht="16.5" customHeight="1" hidden="1">
      <c r="A33" s="59" t="s">
        <v>38</v>
      </c>
      <c r="B33" s="55"/>
      <c r="C33" s="57"/>
      <c r="D33" s="57"/>
      <c r="E33" s="57">
        <v>1000</v>
      </c>
      <c r="F33" s="56">
        <f t="shared" si="1"/>
        <v>3000</v>
      </c>
      <c r="G33" s="57">
        <v>1000</v>
      </c>
      <c r="H33" s="57">
        <v>1000</v>
      </c>
      <c r="I33" s="57">
        <v>1000</v>
      </c>
      <c r="J33" s="57">
        <v>250</v>
      </c>
      <c r="K33" s="57">
        <f t="shared" si="2"/>
        <v>750</v>
      </c>
      <c r="L33" s="57">
        <v>250</v>
      </c>
      <c r="M33" s="57">
        <v>250</v>
      </c>
      <c r="N33" s="57">
        <v>250</v>
      </c>
      <c r="O33" s="55" t="s">
        <v>39</v>
      </c>
      <c r="P33" s="58">
        <f>L33+M33+N33</f>
        <v>750</v>
      </c>
      <c r="Q33" s="51">
        <f t="shared" si="3"/>
        <v>25</v>
      </c>
      <c r="R33" s="52">
        <f t="shared" si="4"/>
        <v>25</v>
      </c>
      <c r="S33" s="60"/>
      <c r="T33" s="57">
        <v>155.6</v>
      </c>
      <c r="U33" s="5">
        <f t="shared" si="5"/>
        <v>160.66838046272494</v>
      </c>
    </row>
    <row r="34" spans="1:21" ht="0.75" customHeight="1">
      <c r="A34" s="59" t="s">
        <v>40</v>
      </c>
      <c r="B34" s="55"/>
      <c r="C34" s="57"/>
      <c r="D34" s="57"/>
      <c r="E34" s="57">
        <v>900</v>
      </c>
      <c r="F34" s="56">
        <f t="shared" si="1"/>
        <v>900</v>
      </c>
      <c r="G34" s="57">
        <v>900</v>
      </c>
      <c r="H34" s="57"/>
      <c r="I34" s="57"/>
      <c r="J34" s="57">
        <v>900</v>
      </c>
      <c r="K34" s="57">
        <f t="shared" si="2"/>
        <v>900</v>
      </c>
      <c r="L34" s="57">
        <v>900</v>
      </c>
      <c r="M34" s="57"/>
      <c r="N34" s="57"/>
      <c r="O34" s="55"/>
      <c r="P34" s="58">
        <f>L34+M34+N34</f>
        <v>900</v>
      </c>
      <c r="Q34" s="51">
        <f t="shared" si="3"/>
        <v>100</v>
      </c>
      <c r="R34" s="52">
        <f t="shared" si="4"/>
        <v>100</v>
      </c>
      <c r="S34" s="60"/>
      <c r="T34" s="57">
        <v>630</v>
      </c>
      <c r="U34" s="5">
        <f t="shared" si="5"/>
        <v>142.85714285714286</v>
      </c>
    </row>
    <row r="35" spans="1:21" ht="12.75" customHeight="1" hidden="1">
      <c r="A35" s="59" t="s">
        <v>41</v>
      </c>
      <c r="B35" s="55"/>
      <c r="C35" s="57"/>
      <c r="D35" s="57"/>
      <c r="E35" s="57">
        <v>3000</v>
      </c>
      <c r="F35" s="56">
        <f t="shared" si="1"/>
        <v>7000</v>
      </c>
      <c r="G35" s="57">
        <f>9000-2000</f>
        <v>7000</v>
      </c>
      <c r="H35" s="57"/>
      <c r="I35" s="57"/>
      <c r="J35" s="57">
        <v>20200</v>
      </c>
      <c r="K35" s="57">
        <f t="shared" si="2"/>
        <v>7000</v>
      </c>
      <c r="L35" s="57">
        <v>7000</v>
      </c>
      <c r="M35" s="57"/>
      <c r="N35" s="57"/>
      <c r="O35" s="55"/>
      <c r="P35" s="58">
        <f>L35+M35+N35</f>
        <v>7000</v>
      </c>
      <c r="Q35" s="51">
        <f t="shared" si="3"/>
        <v>288.57142857142856</v>
      </c>
      <c r="R35" s="52">
        <f t="shared" si="4"/>
        <v>100</v>
      </c>
      <c r="S35" s="60"/>
      <c r="T35" s="57"/>
      <c r="U35" s="5"/>
    </row>
    <row r="36" spans="1:21" ht="15" customHeight="1">
      <c r="A36" s="59" t="s">
        <v>102</v>
      </c>
      <c r="B36" s="55"/>
      <c r="C36" s="57"/>
      <c r="D36" s="57"/>
      <c r="E36" s="57"/>
      <c r="F36" s="56"/>
      <c r="G36" s="57"/>
      <c r="H36" s="57"/>
      <c r="I36" s="57"/>
      <c r="J36" s="57"/>
      <c r="K36" s="57"/>
      <c r="L36" s="57"/>
      <c r="M36" s="57"/>
      <c r="N36" s="57"/>
      <c r="O36" s="55" t="s">
        <v>103</v>
      </c>
      <c r="P36" s="58">
        <v>2200</v>
      </c>
      <c r="Q36" s="51"/>
      <c r="R36" s="52"/>
      <c r="S36" s="60"/>
      <c r="T36" s="57"/>
      <c r="U36" s="5"/>
    </row>
    <row r="37" spans="1:21" ht="13.5" customHeight="1">
      <c r="A37" s="46" t="s">
        <v>42</v>
      </c>
      <c r="B37" s="47" t="s">
        <v>43</v>
      </c>
      <c r="C37" s="48">
        <f aca="true" t="shared" si="6" ref="C37:N37">SUM(C38:C38)</f>
        <v>0</v>
      </c>
      <c r="D37" s="48">
        <f t="shared" si="6"/>
        <v>0</v>
      </c>
      <c r="E37" s="48">
        <f t="shared" si="6"/>
        <v>0</v>
      </c>
      <c r="F37" s="48">
        <f t="shared" si="6"/>
        <v>0</v>
      </c>
      <c r="G37" s="48">
        <f t="shared" si="6"/>
        <v>0</v>
      </c>
      <c r="H37" s="48">
        <f t="shared" si="6"/>
        <v>0</v>
      </c>
      <c r="I37" s="48">
        <f t="shared" si="6"/>
        <v>0</v>
      </c>
      <c r="J37" s="48">
        <f t="shared" si="6"/>
        <v>37360</v>
      </c>
      <c r="K37" s="48">
        <f t="shared" si="6"/>
        <v>8239</v>
      </c>
      <c r="L37" s="48">
        <f t="shared" si="6"/>
        <v>8239</v>
      </c>
      <c r="M37" s="48">
        <f t="shared" si="6"/>
        <v>0</v>
      </c>
      <c r="N37" s="48">
        <f t="shared" si="6"/>
        <v>0</v>
      </c>
      <c r="O37" s="47"/>
      <c r="P37" s="50">
        <f>SUM(P38:P39)</f>
        <v>13586</v>
      </c>
      <c r="Q37" s="51" t="e">
        <f t="shared" si="3"/>
        <v>#DIV/0!</v>
      </c>
      <c r="R37" s="52" t="e">
        <f t="shared" si="4"/>
        <v>#DIV/0!</v>
      </c>
      <c r="S37" s="53" t="e">
        <f>L37/L59*100</f>
        <v>#REF!</v>
      </c>
      <c r="T37" s="48">
        <f>SUM(T38:T38)</f>
        <v>0</v>
      </c>
      <c r="U37" s="5" t="e">
        <f t="shared" si="5"/>
        <v>#DIV/0!</v>
      </c>
    </row>
    <row r="38" spans="1:21" ht="15">
      <c r="A38" s="59" t="s">
        <v>92</v>
      </c>
      <c r="B38" s="55"/>
      <c r="C38" s="57"/>
      <c r="D38" s="57"/>
      <c r="E38" s="57"/>
      <c r="F38" s="56">
        <f t="shared" si="1"/>
        <v>0</v>
      </c>
      <c r="G38" s="57"/>
      <c r="H38" s="57"/>
      <c r="I38" s="57"/>
      <c r="J38" s="57">
        <v>37360</v>
      </c>
      <c r="K38" s="57">
        <f t="shared" si="2"/>
        <v>8239</v>
      </c>
      <c r="L38" s="57">
        <v>8239</v>
      </c>
      <c r="M38" s="57"/>
      <c r="N38" s="57"/>
      <c r="O38" s="55" t="s">
        <v>94</v>
      </c>
      <c r="P38" s="58">
        <v>740</v>
      </c>
      <c r="Q38" s="51"/>
      <c r="R38" s="52"/>
      <c r="S38" s="60"/>
      <c r="T38" s="57"/>
      <c r="U38" s="5"/>
    </row>
    <row r="39" spans="1:21" ht="15">
      <c r="A39" s="59" t="s">
        <v>93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44</v>
      </c>
      <c r="P39" s="58">
        <f>5546+3000+3500+800</f>
        <v>12846</v>
      </c>
      <c r="Q39" s="51"/>
      <c r="R39" s="52"/>
      <c r="S39" s="60"/>
      <c r="T39" s="57"/>
      <c r="U39" s="5"/>
    </row>
    <row r="40" spans="1:21" ht="14.25" customHeight="1">
      <c r="A40" s="46" t="s">
        <v>45</v>
      </c>
      <c r="B40" s="47" t="s">
        <v>46</v>
      </c>
      <c r="C40" s="48">
        <f aca="true" t="shared" si="7" ref="C40:N40">SUM(C41:C41)</f>
        <v>0</v>
      </c>
      <c r="D40" s="48">
        <f t="shared" si="7"/>
        <v>0</v>
      </c>
      <c r="E40" s="48">
        <f t="shared" si="7"/>
        <v>0</v>
      </c>
      <c r="F40" s="48">
        <f t="shared" si="7"/>
        <v>2190.6</v>
      </c>
      <c r="G40" s="48">
        <f t="shared" si="7"/>
        <v>2190.6</v>
      </c>
      <c r="H40" s="48">
        <f t="shared" si="7"/>
        <v>0</v>
      </c>
      <c r="I40" s="48">
        <f t="shared" si="7"/>
        <v>0</v>
      </c>
      <c r="J40" s="48">
        <f t="shared" si="7"/>
        <v>4150</v>
      </c>
      <c r="K40" s="48">
        <f t="shared" si="7"/>
        <v>2200</v>
      </c>
      <c r="L40" s="48">
        <f t="shared" si="7"/>
        <v>2200</v>
      </c>
      <c r="M40" s="48">
        <f t="shared" si="7"/>
        <v>0</v>
      </c>
      <c r="N40" s="48">
        <f t="shared" si="7"/>
        <v>0</v>
      </c>
      <c r="O40" s="47"/>
      <c r="P40" s="50">
        <f>+P41</f>
        <v>500</v>
      </c>
      <c r="Q40" s="51">
        <f t="shared" si="3"/>
        <v>189.44581393225602</v>
      </c>
      <c r="R40" s="52">
        <f t="shared" si="4"/>
        <v>100.429106180955</v>
      </c>
      <c r="S40" s="53" t="e">
        <f>L40/L59*100</f>
        <v>#REF!</v>
      </c>
      <c r="T40" s="48">
        <f>SUM(T41:T41)</f>
        <v>0</v>
      </c>
      <c r="U40" s="5" t="e">
        <f t="shared" si="5"/>
        <v>#DIV/0!</v>
      </c>
    </row>
    <row r="41" spans="1:21" ht="15" customHeight="1">
      <c r="A41" s="59" t="s">
        <v>87</v>
      </c>
      <c r="B41" s="55"/>
      <c r="C41" s="57"/>
      <c r="D41" s="57"/>
      <c r="E41" s="57"/>
      <c r="F41" s="56">
        <f t="shared" si="1"/>
        <v>2190.6</v>
      </c>
      <c r="G41" s="57">
        <v>2190.6</v>
      </c>
      <c r="H41" s="57"/>
      <c r="I41" s="57"/>
      <c r="J41" s="57">
        <v>4150</v>
      </c>
      <c r="K41" s="57">
        <f t="shared" si="2"/>
        <v>2200</v>
      </c>
      <c r="L41" s="57">
        <v>2200</v>
      </c>
      <c r="M41" s="57"/>
      <c r="N41" s="57"/>
      <c r="O41" s="55" t="s">
        <v>47</v>
      </c>
      <c r="P41" s="58">
        <v>500</v>
      </c>
      <c r="Q41" s="51">
        <f t="shared" si="3"/>
        <v>189.44581393225602</v>
      </c>
      <c r="R41" s="52">
        <f t="shared" si="4"/>
        <v>100.429106180955</v>
      </c>
      <c r="S41" s="60"/>
      <c r="T41" s="57"/>
      <c r="U41" s="5"/>
    </row>
    <row r="42" spans="1:21" ht="0.75" customHeight="1">
      <c r="A42" s="59" t="s">
        <v>48</v>
      </c>
      <c r="B42" s="55"/>
      <c r="C42" s="57"/>
      <c r="D42" s="57"/>
      <c r="E42" s="57">
        <v>20082.2</v>
      </c>
      <c r="F42" s="56">
        <f t="shared" si="1"/>
        <v>17974.6</v>
      </c>
      <c r="G42" s="57">
        <f>17103.1+10.6+179.4</f>
        <v>17293.1</v>
      </c>
      <c r="H42" s="57"/>
      <c r="I42" s="57">
        <v>681.5</v>
      </c>
      <c r="J42" s="57">
        <v>23991.8</v>
      </c>
      <c r="K42" s="57">
        <f t="shared" si="2"/>
        <v>20317</v>
      </c>
      <c r="L42" s="57">
        <v>20317</v>
      </c>
      <c r="M42" s="57"/>
      <c r="N42" s="57"/>
      <c r="O42" s="55"/>
      <c r="P42" s="58">
        <f>L42+M42+N42</f>
        <v>20317</v>
      </c>
      <c r="Q42" s="51">
        <f t="shared" si="3"/>
        <v>138.7362589703408</v>
      </c>
      <c r="R42" s="52">
        <f t="shared" si="4"/>
        <v>117.48616500222633</v>
      </c>
      <c r="S42" s="60"/>
      <c r="T42" s="57">
        <v>9658.6</v>
      </c>
      <c r="U42" s="5">
        <f t="shared" si="5"/>
        <v>210.35139668274905</v>
      </c>
    </row>
    <row r="43" spans="1:21" ht="17.25" customHeight="1">
      <c r="A43" s="46" t="s">
        <v>49</v>
      </c>
      <c r="B43" s="47" t="s">
        <v>50</v>
      </c>
      <c r="C43" s="48">
        <f>SUM(C44:C46)</f>
        <v>4478</v>
      </c>
      <c r="D43" s="48">
        <f>SUM(D44:D46)</f>
        <v>0</v>
      </c>
      <c r="E43" s="48">
        <f>SUM(E44:E46)</f>
        <v>5358.2</v>
      </c>
      <c r="F43" s="48">
        <f aca="true" t="shared" si="8" ref="F43:N43">SUM(F44:F47)</f>
        <v>9716.8</v>
      </c>
      <c r="G43" s="48">
        <f t="shared" si="8"/>
        <v>7876.799999999999</v>
      </c>
      <c r="H43" s="48">
        <f t="shared" si="8"/>
        <v>1840</v>
      </c>
      <c r="I43" s="48">
        <f t="shared" si="8"/>
        <v>0</v>
      </c>
      <c r="J43" s="48">
        <f t="shared" si="8"/>
        <v>10772.8</v>
      </c>
      <c r="K43" s="48">
        <f t="shared" si="8"/>
        <v>8669.3</v>
      </c>
      <c r="L43" s="48">
        <f t="shared" si="8"/>
        <v>8340</v>
      </c>
      <c r="M43" s="48">
        <f t="shared" si="8"/>
        <v>329.3</v>
      </c>
      <c r="N43" s="48">
        <f t="shared" si="8"/>
        <v>0</v>
      </c>
      <c r="O43" s="47"/>
      <c r="P43" s="50">
        <f>+P44</f>
        <v>3235</v>
      </c>
      <c r="Q43" s="51">
        <f t="shared" si="3"/>
        <v>136.76619947186674</v>
      </c>
      <c r="R43" s="52">
        <f t="shared" si="4"/>
        <v>105.8805606337599</v>
      </c>
      <c r="S43" s="61" t="e">
        <f>L43/L59*100</f>
        <v>#REF!</v>
      </c>
      <c r="T43" s="48">
        <f>SUM(T44:T47)</f>
        <v>4836.4</v>
      </c>
      <c r="U43" s="5">
        <f t="shared" si="5"/>
        <v>172.44231246381608</v>
      </c>
    </row>
    <row r="44" spans="1:21" ht="15">
      <c r="A44" s="59" t="s">
        <v>83</v>
      </c>
      <c r="B44" s="55"/>
      <c r="C44" s="57">
        <v>4478</v>
      </c>
      <c r="D44" s="57"/>
      <c r="E44" s="57">
        <v>5358.2</v>
      </c>
      <c r="F44" s="56">
        <f t="shared" si="1"/>
        <v>3072.6</v>
      </c>
      <c r="G44" s="57">
        <v>3072.6</v>
      </c>
      <c r="H44" s="57"/>
      <c r="I44" s="57"/>
      <c r="J44" s="57">
        <f>3106.5</f>
        <v>3106.5</v>
      </c>
      <c r="K44" s="57">
        <f t="shared" si="2"/>
        <v>2700</v>
      </c>
      <c r="L44" s="57">
        <v>2700</v>
      </c>
      <c r="M44" s="57"/>
      <c r="N44" s="57"/>
      <c r="O44" s="55" t="s">
        <v>51</v>
      </c>
      <c r="P44" s="58">
        <f>2834+341+60</f>
        <v>3235</v>
      </c>
      <c r="Q44" s="51">
        <f t="shared" si="3"/>
        <v>101.10330013669207</v>
      </c>
      <c r="R44" s="52">
        <f t="shared" si="4"/>
        <v>87.87346221441125</v>
      </c>
      <c r="S44" s="60"/>
      <c r="T44" s="57">
        <v>3955.2</v>
      </c>
      <c r="U44" s="5">
        <f t="shared" si="5"/>
        <v>68.26456310679612</v>
      </c>
    </row>
    <row r="45" spans="1:21" ht="14.25" customHeight="1" hidden="1">
      <c r="A45" s="59" t="s">
        <v>80</v>
      </c>
      <c r="B45" s="55"/>
      <c r="C45" s="57"/>
      <c r="D45" s="57"/>
      <c r="E45" s="57"/>
      <c r="F45" s="56">
        <f t="shared" si="1"/>
        <v>4268.2</v>
      </c>
      <c r="G45" s="57">
        <v>4268.2</v>
      </c>
      <c r="H45" s="57"/>
      <c r="I45" s="57"/>
      <c r="J45" s="57">
        <v>6666.3</v>
      </c>
      <c r="K45" s="57">
        <f t="shared" si="2"/>
        <v>5169.3</v>
      </c>
      <c r="L45" s="57">
        <v>4840</v>
      </c>
      <c r="M45" s="57">
        <v>329.3</v>
      </c>
      <c r="N45" s="57"/>
      <c r="O45" s="55"/>
      <c r="P45" s="58">
        <f>L45+M45+N45</f>
        <v>5169.3</v>
      </c>
      <c r="Q45" s="51">
        <f t="shared" si="3"/>
        <v>156.18527716601847</v>
      </c>
      <c r="R45" s="52"/>
      <c r="S45" s="60"/>
      <c r="T45" s="57"/>
      <c r="U45" s="5"/>
    </row>
    <row r="46" spans="1:21" ht="12" customHeight="1" hidden="1">
      <c r="A46" s="59" t="s">
        <v>81</v>
      </c>
      <c r="B46" s="55"/>
      <c r="C46" s="57"/>
      <c r="D46" s="57"/>
      <c r="E46" s="57"/>
      <c r="F46" s="56">
        <f t="shared" si="1"/>
        <v>536</v>
      </c>
      <c r="G46" s="57">
        <v>536</v>
      </c>
      <c r="H46" s="57"/>
      <c r="I46" s="57"/>
      <c r="J46" s="57">
        <v>1000</v>
      </c>
      <c r="K46" s="57">
        <f t="shared" si="2"/>
        <v>800</v>
      </c>
      <c r="L46" s="57">
        <v>800</v>
      </c>
      <c r="M46" s="57"/>
      <c r="N46" s="57"/>
      <c r="O46" s="55"/>
      <c r="P46" s="58">
        <f>L46+M46+N46</f>
        <v>800</v>
      </c>
      <c r="Q46" s="51">
        <f t="shared" si="3"/>
        <v>186.56716417910448</v>
      </c>
      <c r="R46" s="52"/>
      <c r="S46" s="60"/>
      <c r="T46" s="57"/>
      <c r="U46" s="5"/>
    </row>
    <row r="47" spans="1:21" ht="21.75" customHeight="1" hidden="1">
      <c r="A47" s="59" t="s">
        <v>53</v>
      </c>
      <c r="B47" s="55" t="s">
        <v>52</v>
      </c>
      <c r="C47" s="57"/>
      <c r="D47" s="57"/>
      <c r="E47" s="57"/>
      <c r="F47" s="56">
        <f t="shared" si="1"/>
        <v>1840</v>
      </c>
      <c r="G47" s="57"/>
      <c r="H47" s="57">
        <v>1840</v>
      </c>
      <c r="I47" s="57"/>
      <c r="J47" s="57"/>
      <c r="K47" s="57">
        <f t="shared" si="2"/>
        <v>0</v>
      </c>
      <c r="L47" s="57"/>
      <c r="M47" s="57"/>
      <c r="N47" s="57"/>
      <c r="O47" s="55" t="s">
        <v>52</v>
      </c>
      <c r="P47" s="58">
        <f aca="true" t="shared" si="9" ref="P47:P58">L47+M47+N47</f>
        <v>0</v>
      </c>
      <c r="Q47" s="51"/>
      <c r="R47" s="52"/>
      <c r="S47" s="60"/>
      <c r="T47" s="57">
        <v>881.2</v>
      </c>
      <c r="U47" s="5">
        <f>L47/T47*100</f>
        <v>0</v>
      </c>
    </row>
    <row r="48" spans="1:21" ht="13.5" customHeight="1">
      <c r="A48" s="46" t="s">
        <v>105</v>
      </c>
      <c r="B48" s="47" t="s">
        <v>107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7"/>
      <c r="P48" s="50">
        <v>130</v>
      </c>
      <c r="Q48" s="51" t="e">
        <f aca="true" t="shared" si="10" ref="Q48:Q59">J48/G48*100</f>
        <v>#DIV/0!</v>
      </c>
      <c r="R48" s="52" t="e">
        <f>L48/G48*100</f>
        <v>#DIV/0!</v>
      </c>
      <c r="S48" s="53" t="e">
        <f>L48/L59*100</f>
        <v>#REF!</v>
      </c>
      <c r="T48" s="48">
        <f>SUM(T49:T55)</f>
        <v>1431.7</v>
      </c>
      <c r="U48" s="5">
        <f>L48/T48*100</f>
        <v>0</v>
      </c>
    </row>
    <row r="49" spans="1:21" ht="15.75" customHeight="1" hidden="1">
      <c r="A49" s="59" t="s">
        <v>82</v>
      </c>
      <c r="B49" s="55"/>
      <c r="C49" s="57"/>
      <c r="D49" s="57"/>
      <c r="E49" s="57"/>
      <c r="F49" s="56">
        <f aca="true" t="shared" si="11" ref="F49:F58">G49+H49+I49</f>
        <v>0</v>
      </c>
      <c r="G49" s="57"/>
      <c r="H49" s="57"/>
      <c r="I49" s="57"/>
      <c r="J49" s="57"/>
      <c r="K49" s="57"/>
      <c r="L49" s="57"/>
      <c r="M49" s="57"/>
      <c r="N49" s="57"/>
      <c r="O49" s="55" t="s">
        <v>54</v>
      </c>
      <c r="P49" s="58">
        <f t="shared" si="9"/>
        <v>0</v>
      </c>
      <c r="Q49" s="51"/>
      <c r="R49" s="52"/>
      <c r="S49" s="60"/>
      <c r="T49" s="57"/>
      <c r="U49" s="5"/>
    </row>
    <row r="50" spans="1:21" ht="8.25" customHeight="1" hidden="1">
      <c r="A50" s="59" t="s">
        <v>55</v>
      </c>
      <c r="B50" s="55"/>
      <c r="C50" s="57"/>
      <c r="D50" s="57"/>
      <c r="E50" s="57"/>
      <c r="F50" s="56">
        <f t="shared" si="11"/>
        <v>0</v>
      </c>
      <c r="G50" s="57"/>
      <c r="H50" s="57"/>
      <c r="I50" s="57"/>
      <c r="J50" s="57"/>
      <c r="K50" s="57"/>
      <c r="L50" s="57"/>
      <c r="M50" s="57"/>
      <c r="N50" s="57"/>
      <c r="O50" s="55" t="s">
        <v>56</v>
      </c>
      <c r="P50" s="58">
        <f t="shared" si="9"/>
        <v>0</v>
      </c>
      <c r="Q50" s="51"/>
      <c r="R50" s="52"/>
      <c r="S50" s="60"/>
      <c r="T50" s="57"/>
      <c r="U50" s="5"/>
    </row>
    <row r="51" spans="1:21" ht="12.75" customHeight="1" hidden="1">
      <c r="A51" s="59" t="s">
        <v>57</v>
      </c>
      <c r="B51" s="55"/>
      <c r="C51" s="57"/>
      <c r="D51" s="57"/>
      <c r="E51" s="57"/>
      <c r="F51" s="56">
        <f t="shared" si="11"/>
        <v>0</v>
      </c>
      <c r="G51" s="57"/>
      <c r="H51" s="57"/>
      <c r="I51" s="57"/>
      <c r="J51" s="57"/>
      <c r="K51" s="57"/>
      <c r="L51" s="57"/>
      <c r="M51" s="57"/>
      <c r="N51" s="57"/>
      <c r="O51" s="55" t="s">
        <v>58</v>
      </c>
      <c r="P51" s="58">
        <f t="shared" si="9"/>
        <v>0</v>
      </c>
      <c r="Q51" s="51"/>
      <c r="R51" s="52"/>
      <c r="S51" s="60"/>
      <c r="T51" s="57"/>
      <c r="U51" s="5"/>
    </row>
    <row r="52" spans="1:21" ht="12.75" customHeight="1" hidden="1">
      <c r="A52" s="59" t="s">
        <v>59</v>
      </c>
      <c r="B52" s="55"/>
      <c r="C52" s="57"/>
      <c r="D52" s="57"/>
      <c r="E52" s="57"/>
      <c r="F52" s="56">
        <f t="shared" si="11"/>
        <v>0</v>
      </c>
      <c r="G52" s="57"/>
      <c r="H52" s="57"/>
      <c r="I52" s="57"/>
      <c r="J52" s="57"/>
      <c r="K52" s="57"/>
      <c r="L52" s="57"/>
      <c r="M52" s="57"/>
      <c r="N52" s="57"/>
      <c r="O52" s="55" t="s">
        <v>60</v>
      </c>
      <c r="P52" s="58">
        <f t="shared" si="9"/>
        <v>0</v>
      </c>
      <c r="Q52" s="51"/>
      <c r="R52" s="52"/>
      <c r="S52" s="60"/>
      <c r="T52" s="57"/>
      <c r="U52" s="5"/>
    </row>
    <row r="53" spans="1:21" ht="12.75" customHeight="1">
      <c r="A53" s="59" t="s">
        <v>106</v>
      </c>
      <c r="B53" s="55"/>
      <c r="C53" s="57"/>
      <c r="D53" s="57"/>
      <c r="E53" s="57"/>
      <c r="F53" s="56"/>
      <c r="G53" s="57"/>
      <c r="H53" s="57"/>
      <c r="I53" s="57"/>
      <c r="J53" s="57"/>
      <c r="K53" s="57"/>
      <c r="L53" s="57"/>
      <c r="M53" s="57"/>
      <c r="N53" s="57"/>
      <c r="O53" s="55" t="s">
        <v>108</v>
      </c>
      <c r="P53" s="58">
        <f>100+30</f>
        <v>130</v>
      </c>
      <c r="Q53" s="51"/>
      <c r="R53" s="52"/>
      <c r="S53" s="60"/>
      <c r="T53" s="57"/>
      <c r="U53" s="5"/>
    </row>
    <row r="54" spans="1:21" ht="12.75" customHeight="1">
      <c r="A54" s="46" t="s">
        <v>88</v>
      </c>
      <c r="B54" s="47" t="s">
        <v>96</v>
      </c>
      <c r="C54" s="48" t="e">
        <f aca="true" t="shared" si="12" ref="C54:N54">SUM(C55:C64)</f>
        <v>#REF!</v>
      </c>
      <c r="D54" s="48" t="e">
        <f t="shared" si="12"/>
        <v>#REF!</v>
      </c>
      <c r="E54" s="48" t="e">
        <f t="shared" si="12"/>
        <v>#REF!</v>
      </c>
      <c r="F54" s="48" t="e">
        <f t="shared" si="12"/>
        <v>#REF!</v>
      </c>
      <c r="G54" s="48" t="e">
        <f t="shared" si="12"/>
        <v>#REF!</v>
      </c>
      <c r="H54" s="48" t="e">
        <f t="shared" si="12"/>
        <v>#REF!</v>
      </c>
      <c r="I54" s="48" t="e">
        <f t="shared" si="12"/>
        <v>#REF!</v>
      </c>
      <c r="J54" s="48" t="e">
        <f t="shared" si="12"/>
        <v>#REF!</v>
      </c>
      <c r="K54" s="48" t="e">
        <f t="shared" si="12"/>
        <v>#REF!</v>
      </c>
      <c r="L54" s="48" t="e">
        <f t="shared" si="12"/>
        <v>#REF!</v>
      </c>
      <c r="M54" s="48" t="e">
        <f t="shared" si="12"/>
        <v>#REF!</v>
      </c>
      <c r="N54" s="48" t="e">
        <f t="shared" si="12"/>
        <v>#REF!</v>
      </c>
      <c r="O54" s="47"/>
      <c r="P54" s="58">
        <f>400+400+800</f>
        <v>1600</v>
      </c>
      <c r="Q54" s="51"/>
      <c r="R54" s="52"/>
      <c r="S54" s="60"/>
      <c r="T54" s="57"/>
      <c r="U54" s="5"/>
    </row>
    <row r="55" spans="1:21" ht="15.75" customHeight="1">
      <c r="A55" s="59" t="s">
        <v>61</v>
      </c>
      <c r="B55" s="55"/>
      <c r="C55" s="57">
        <v>1000</v>
      </c>
      <c r="D55" s="57"/>
      <c r="E55" s="57">
        <v>8000</v>
      </c>
      <c r="F55" s="56">
        <f t="shared" si="11"/>
        <v>4306</v>
      </c>
      <c r="G55" s="57">
        <f>3000+1146</f>
        <v>4146</v>
      </c>
      <c r="H55" s="57"/>
      <c r="I55" s="57">
        <v>160</v>
      </c>
      <c r="J55" s="57">
        <v>13086</v>
      </c>
      <c r="K55" s="57">
        <f t="shared" si="2"/>
        <v>4200</v>
      </c>
      <c r="L55" s="57">
        <v>4200</v>
      </c>
      <c r="M55" s="57"/>
      <c r="N55" s="57"/>
      <c r="O55" s="55" t="s">
        <v>104</v>
      </c>
      <c r="P55" s="58">
        <f>400+400+800</f>
        <v>1600</v>
      </c>
      <c r="Q55" s="51">
        <f t="shared" si="10"/>
        <v>315.62952243125903</v>
      </c>
      <c r="R55" s="52">
        <f>L55/G55*100</f>
        <v>101.30246020260492</v>
      </c>
      <c r="S55" s="60"/>
      <c r="T55" s="57">
        <v>1431.7</v>
      </c>
      <c r="U55" s="5">
        <f>L55/T55*100</f>
        <v>293.357546972131</v>
      </c>
    </row>
    <row r="56" spans="1:21" ht="16.5" customHeight="1" hidden="1">
      <c r="A56" s="59" t="s">
        <v>62</v>
      </c>
      <c r="B56" s="55" t="s">
        <v>63</v>
      </c>
      <c r="C56" s="57"/>
      <c r="D56" s="57"/>
      <c r="E56" s="57"/>
      <c r="F56" s="56">
        <f t="shared" si="11"/>
        <v>0</v>
      </c>
      <c r="G56" s="57"/>
      <c r="H56" s="57"/>
      <c r="I56" s="57"/>
      <c r="J56" s="57"/>
      <c r="K56" s="57"/>
      <c r="L56" s="57"/>
      <c r="M56" s="57"/>
      <c r="N56" s="57"/>
      <c r="O56" s="55" t="s">
        <v>63</v>
      </c>
      <c r="P56" s="58">
        <f t="shared" si="9"/>
        <v>0</v>
      </c>
      <c r="Q56" s="51" t="e">
        <f t="shared" si="10"/>
        <v>#DIV/0!</v>
      </c>
      <c r="R56" s="52"/>
      <c r="S56" s="60"/>
      <c r="T56" s="57"/>
      <c r="U56" s="5"/>
    </row>
    <row r="57" spans="1:21" ht="24" customHeight="1" hidden="1">
      <c r="A57" s="59" t="s">
        <v>64</v>
      </c>
      <c r="B57" s="55" t="s">
        <v>65</v>
      </c>
      <c r="C57" s="57"/>
      <c r="D57" s="57"/>
      <c r="E57" s="57">
        <v>4600</v>
      </c>
      <c r="F57" s="56">
        <f t="shared" si="11"/>
        <v>7600</v>
      </c>
      <c r="G57" s="57">
        <v>7600</v>
      </c>
      <c r="H57" s="57"/>
      <c r="I57" s="57"/>
      <c r="J57" s="57">
        <v>5257</v>
      </c>
      <c r="K57" s="57">
        <f>L57+M57+N57</f>
        <v>5200</v>
      </c>
      <c r="L57" s="57">
        <f>4600+600</f>
        <v>5200</v>
      </c>
      <c r="M57" s="57"/>
      <c r="N57" s="57"/>
      <c r="O57" s="55" t="s">
        <v>65</v>
      </c>
      <c r="P57" s="58">
        <f t="shared" si="9"/>
        <v>5200</v>
      </c>
      <c r="Q57" s="51">
        <f t="shared" si="10"/>
        <v>69.17105263157895</v>
      </c>
      <c r="R57" s="52">
        <f>L57/G57*100</f>
        <v>68.42105263157895</v>
      </c>
      <c r="S57" s="60"/>
      <c r="T57" s="57">
        <v>3408.6</v>
      </c>
      <c r="U57" s="5">
        <f>L57/T57*100</f>
        <v>152.55530129672005</v>
      </c>
    </row>
    <row r="58" spans="1:21" ht="12.75" customHeight="1" hidden="1">
      <c r="A58" s="59" t="s">
        <v>66</v>
      </c>
      <c r="B58" s="55" t="s">
        <v>67</v>
      </c>
      <c r="C58" s="57"/>
      <c r="D58" s="57"/>
      <c r="E58" s="57"/>
      <c r="F58" s="56">
        <f t="shared" si="11"/>
        <v>37405.2</v>
      </c>
      <c r="G58" s="57">
        <f>35055.2+2350</f>
        <v>37405.2</v>
      </c>
      <c r="H58" s="57"/>
      <c r="I58" s="57"/>
      <c r="J58" s="57"/>
      <c r="K58" s="57">
        <f>L58+M58+N58</f>
        <v>0</v>
      </c>
      <c r="L58" s="57"/>
      <c r="M58" s="57"/>
      <c r="N58" s="57"/>
      <c r="O58" s="55" t="s">
        <v>67</v>
      </c>
      <c r="P58" s="58">
        <f t="shared" si="9"/>
        <v>0</v>
      </c>
      <c r="Q58" s="51">
        <f t="shared" si="10"/>
        <v>0</v>
      </c>
      <c r="R58" s="52">
        <f>L58/G58*100</f>
        <v>0</v>
      </c>
      <c r="S58" s="62"/>
      <c r="T58" s="57"/>
      <c r="U58" s="5"/>
    </row>
    <row r="59" spans="1:21" ht="16.5" customHeight="1" thickBot="1">
      <c r="A59" s="63" t="s">
        <v>68</v>
      </c>
      <c r="B59" s="64"/>
      <c r="C59" s="65" t="e">
        <f>SUM(C14+C22+C27+C37+C40+C43+C48+#REF!+#REF!)</f>
        <v>#REF!</v>
      </c>
      <c r="D59" s="65" t="e">
        <f>SUM(D14+D22+D27+D37+D40+D43+D48+#REF!+#REF!)</f>
        <v>#REF!</v>
      </c>
      <c r="E59" s="66" t="e">
        <f>SUM(E14+E22+E27+E37+#REF!+E40+E43+E48+#REF!+#REF!)</f>
        <v>#REF!</v>
      </c>
      <c r="F59" s="66" t="e">
        <f>SUM(F14+F22+F27+F37+#REF!+F40+F43+F48+#REF!+#REF!)</f>
        <v>#REF!</v>
      </c>
      <c r="G59" s="66" t="e">
        <f>SUM(G14+G22+G27+G37+#REF!+G40+G43+G48+#REF!+#REF!)</f>
        <v>#REF!</v>
      </c>
      <c r="H59" s="66" t="e">
        <f>SUM(H14+H22+H27+H37+#REF!+H40+H43+H48+#REF!+#REF!)</f>
        <v>#REF!</v>
      </c>
      <c r="I59" s="66" t="e">
        <f>SUM(I14+I22+I27+I37+#REF!+I40+I43+I48+#REF!+#REF!)</f>
        <v>#REF!</v>
      </c>
      <c r="J59" s="66" t="e">
        <f>SUM(J14+J22+J27+J37+#REF!+J40+J43+J48+#REF!+#REF!)</f>
        <v>#REF!</v>
      </c>
      <c r="K59" s="66" t="e">
        <f>SUM(K14+K22+K27+K37+#REF!+K40+K43+K48+#REF!+#REF!)</f>
        <v>#REF!</v>
      </c>
      <c r="L59" s="66" t="e">
        <f>SUM(L14+L22+L27+L37+#REF!+L40+L43+L48+#REF!+#REF!)</f>
        <v>#REF!</v>
      </c>
      <c r="M59" s="66" t="e">
        <f>SUM(M14+M22+M27+M37+#REF!+M40+M43+M48+#REF!+#REF!)</f>
        <v>#REF!</v>
      </c>
      <c r="N59" s="66" t="e">
        <f>SUM(N14+N22+N27+N37+#REF!+N40+N43+N48+#REF!+#REF!)</f>
        <v>#REF!</v>
      </c>
      <c r="O59" s="64"/>
      <c r="P59" s="68">
        <f>+P48+P43+P40+P37+P27+P22+P14+P54+P20</f>
        <v>35082.5</v>
      </c>
      <c r="Q59" s="51" t="e">
        <f t="shared" si="10"/>
        <v>#REF!</v>
      </c>
      <c r="R59" s="52" t="e">
        <f>L59/G59*100</f>
        <v>#REF!</v>
      </c>
      <c r="S59" s="67" t="e">
        <f>SUM(S14:S57)</f>
        <v>#REF!</v>
      </c>
      <c r="T59" s="49" t="e">
        <f>SUM(T14+T22+T27+T37+#REF!+T40+T43+T48+#REF!+#REF!)</f>
        <v>#REF!</v>
      </c>
      <c r="U59" s="5" t="e">
        <f>L59/T59*100</f>
        <v>#REF!</v>
      </c>
    </row>
    <row r="60" spans="1:21" ht="13.5" customHeight="1" hidden="1" thickBot="1">
      <c r="A60" s="32" t="s">
        <v>69</v>
      </c>
      <c r="B60" s="33"/>
      <c r="C60" s="34"/>
      <c r="D60" s="34"/>
      <c r="E60" s="35">
        <v>0</v>
      </c>
      <c r="F60" s="36">
        <f>-43123.7-16350</f>
        <v>-59473.7</v>
      </c>
      <c r="G60" s="34"/>
      <c r="H60" s="34"/>
      <c r="I60" s="34"/>
      <c r="J60" s="35">
        <v>0</v>
      </c>
      <c r="K60" s="37">
        <v>0</v>
      </c>
      <c r="L60" s="35">
        <v>63802.8</v>
      </c>
      <c r="M60" s="35">
        <v>0</v>
      </c>
      <c r="N60" s="35">
        <v>0</v>
      </c>
      <c r="O60" s="33"/>
      <c r="P60" s="38">
        <v>63802.8</v>
      </c>
      <c r="Q60" s="6"/>
      <c r="R60" s="7"/>
      <c r="S60" s="8"/>
      <c r="T60" s="9">
        <v>76369.2</v>
      </c>
      <c r="U60" s="10"/>
    </row>
    <row r="61" spans="1:20" s="20" customFormat="1" ht="12.75" customHeight="1" hidden="1" thickBot="1">
      <c r="A61" s="11" t="s">
        <v>70</v>
      </c>
      <c r="B61" s="12"/>
      <c r="C61" s="13"/>
      <c r="D61" s="13"/>
      <c r="E61" s="13"/>
      <c r="F61" s="13"/>
      <c r="G61" s="13"/>
      <c r="H61" s="13"/>
      <c r="I61" s="13"/>
      <c r="J61" s="14"/>
      <c r="K61" s="13"/>
      <c r="L61" s="15">
        <v>1193121.2</v>
      </c>
      <c r="M61" s="16">
        <v>1131115</v>
      </c>
      <c r="N61" s="16">
        <v>113200</v>
      </c>
      <c r="O61" s="12"/>
      <c r="P61" s="15">
        <f>L61+M61+N61</f>
        <v>2437436.2</v>
      </c>
      <c r="Q61" s="14"/>
      <c r="R61" s="17"/>
      <c r="S61" s="18"/>
      <c r="T61" s="19"/>
    </row>
    <row r="62" ht="7.5" customHeight="1">
      <c r="L62" s="21"/>
    </row>
    <row r="63" spans="1:15" ht="12.75" customHeight="1">
      <c r="A63" s="23"/>
      <c r="B63" s="24"/>
      <c r="C63" s="2"/>
      <c r="D63" s="2"/>
      <c r="E63" s="2"/>
      <c r="F63" t="s">
        <v>71</v>
      </c>
      <c r="G63">
        <f>728.2</f>
        <v>728.2</v>
      </c>
      <c r="J63" s="21"/>
      <c r="L63" s="25" t="e">
        <f>L61-L59</f>
        <v>#REF!</v>
      </c>
      <c r="N63" s="26" t="e">
        <f>N61-N59</f>
        <v>#REF!</v>
      </c>
      <c r="O63" s="24"/>
    </row>
    <row r="64" spans="1:15" ht="15" customHeight="1">
      <c r="A64" s="27"/>
      <c r="B64" s="24"/>
      <c r="C64" s="2"/>
      <c r="D64" s="2"/>
      <c r="E64" s="2"/>
      <c r="F64" t="s">
        <v>72</v>
      </c>
      <c r="G64" s="28">
        <f>2132.8</f>
        <v>2132.8</v>
      </c>
      <c r="M64" s="20"/>
      <c r="O64" s="24"/>
    </row>
    <row r="65" spans="1:15" ht="15" customHeight="1">
      <c r="A65" s="27"/>
      <c r="B65" s="24"/>
      <c r="C65" s="2"/>
      <c r="D65" s="2"/>
      <c r="E65" s="2"/>
      <c r="F65" t="s">
        <v>73</v>
      </c>
      <c r="G65" s="28">
        <v>99705</v>
      </c>
      <c r="M65" s="20"/>
      <c r="O65" s="24"/>
    </row>
    <row r="66" spans="1:15" ht="15" customHeight="1">
      <c r="A66" s="31"/>
      <c r="B66" s="24"/>
      <c r="C66" s="2"/>
      <c r="D66" s="2"/>
      <c r="E66" s="2"/>
      <c r="F66" t="s">
        <v>74</v>
      </c>
      <c r="G66" s="28">
        <v>19806.2</v>
      </c>
      <c r="J66" s="21"/>
      <c r="L66" s="21"/>
      <c r="M66" s="20"/>
      <c r="O66" s="24"/>
    </row>
    <row r="67" spans="1:15" ht="15" customHeight="1">
      <c r="A67" s="29"/>
      <c r="B67" s="24"/>
      <c r="C67" s="2"/>
      <c r="D67" s="2"/>
      <c r="E67" s="2"/>
      <c r="G67" s="26" t="e">
        <f>G59+G63+G64+G65+G66</f>
        <v>#REF!</v>
      </c>
      <c r="O67" s="24"/>
    </row>
    <row r="68" spans="1:15" ht="12.75" customHeight="1">
      <c r="A68" s="30"/>
      <c r="B68" s="24"/>
      <c r="C68" s="2"/>
      <c r="D68" s="2"/>
      <c r="E68" s="2"/>
      <c r="O68" s="24"/>
    </row>
    <row r="69" spans="1:15" ht="12.75" customHeight="1">
      <c r="A69" s="30"/>
      <c r="B69" s="24"/>
      <c r="C69" s="2"/>
      <c r="D69" s="2"/>
      <c r="E69" s="2"/>
      <c r="O69" s="24"/>
    </row>
    <row r="70" spans="2:15" ht="12.75">
      <c r="B70" s="24"/>
      <c r="C70" s="2"/>
      <c r="D70" s="2"/>
      <c r="E70" s="2"/>
      <c r="O70" s="24"/>
    </row>
    <row r="71" spans="1:15" ht="15">
      <c r="A71" s="30"/>
      <c r="B71" s="24"/>
      <c r="C71" s="2"/>
      <c r="D71" s="2"/>
      <c r="E71" s="2"/>
      <c r="O71" s="24"/>
    </row>
    <row r="72" spans="1:15" ht="15">
      <c r="A72" s="29"/>
      <c r="B72" s="24"/>
      <c r="C72" s="2"/>
      <c r="D72" s="2"/>
      <c r="E72" s="2"/>
      <c r="O72" s="24"/>
    </row>
    <row r="73" spans="1:15" ht="15">
      <c r="A73" s="30"/>
      <c r="B73" s="24"/>
      <c r="C73" s="2"/>
      <c r="D73" s="2"/>
      <c r="E73" s="2"/>
      <c r="O73" s="24"/>
    </row>
    <row r="74" spans="1:15" ht="15">
      <c r="A74" s="30"/>
      <c r="B74" s="24"/>
      <c r="C74" s="2"/>
      <c r="D74" s="2"/>
      <c r="E74" s="2"/>
      <c r="O74" s="24"/>
    </row>
    <row r="75" spans="1:15" ht="12.75">
      <c r="A75" s="2"/>
      <c r="B75" s="24"/>
      <c r="C75" s="2"/>
      <c r="D75" s="2"/>
      <c r="E75" s="2"/>
      <c r="O75" s="24"/>
    </row>
    <row r="76" spans="1:15" ht="15">
      <c r="A76" s="30"/>
      <c r="B76" s="24"/>
      <c r="C76" s="2"/>
      <c r="D76" s="2"/>
      <c r="E76" s="2"/>
      <c r="O76" s="24"/>
    </row>
    <row r="77" spans="1:15" ht="12.75">
      <c r="A77" s="2"/>
      <c r="B77" s="24"/>
      <c r="C77" s="2"/>
      <c r="D77" s="2"/>
      <c r="E77" s="2"/>
      <c r="O77" s="24"/>
    </row>
    <row r="78" spans="1:15" ht="12.75">
      <c r="A78" s="2"/>
      <c r="B78" s="24"/>
      <c r="C78" s="2"/>
      <c r="D78" s="2"/>
      <c r="E78" s="2"/>
      <c r="O78" s="24"/>
    </row>
    <row r="79" spans="1:15" ht="12.75">
      <c r="A79" s="2"/>
      <c r="B79" s="24"/>
      <c r="C79" s="2"/>
      <c r="D79" s="2"/>
      <c r="E79" s="2"/>
      <c r="O79" s="24"/>
    </row>
    <row r="80" spans="1:15" ht="12.75">
      <c r="A80" s="2"/>
      <c r="B80" s="24"/>
      <c r="C80" s="2"/>
      <c r="D80" s="2"/>
      <c r="E80" s="2"/>
      <c r="O80" s="24"/>
    </row>
    <row r="81" spans="1:15" ht="12.75">
      <c r="A81" s="2"/>
      <c r="B81" s="24"/>
      <c r="C81" s="2"/>
      <c r="D81" s="2"/>
      <c r="E81" s="2"/>
      <c r="O81" s="24"/>
    </row>
    <row r="82" spans="1:15" ht="12.75">
      <c r="A82" s="2"/>
      <c r="B82" s="24"/>
      <c r="C82" s="2"/>
      <c r="D82" s="2"/>
      <c r="E82" s="2"/>
      <c r="O82" s="24"/>
    </row>
    <row r="83" spans="1:15" ht="12.75">
      <c r="A83" s="2"/>
      <c r="B83" s="24"/>
      <c r="C83" s="2"/>
      <c r="D83" s="2"/>
      <c r="E83" s="2"/>
      <c r="O83" s="24"/>
    </row>
    <row r="84" spans="1:15" ht="12.75">
      <c r="A84" s="2"/>
      <c r="B84" s="24"/>
      <c r="C84" s="2"/>
      <c r="D84" s="2"/>
      <c r="E84" s="2"/>
      <c r="O84" s="24"/>
    </row>
    <row r="85" spans="1:15" ht="12.75">
      <c r="A85" s="2"/>
      <c r="B85" s="24"/>
      <c r="C85" s="2"/>
      <c r="D85" s="2"/>
      <c r="E85" s="2"/>
      <c r="O85" s="24"/>
    </row>
    <row r="86" spans="1:15" ht="12.75">
      <c r="A86" s="2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</sheetData>
  <sheetProtection/>
  <mergeCells count="28"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S10:S12"/>
    <mergeCell ref="C10:E13"/>
    <mergeCell ref="F10:F13"/>
    <mergeCell ref="B10:B13"/>
    <mergeCell ref="R10:R12"/>
    <mergeCell ref="G10:I10"/>
    <mergeCell ref="J10:J12"/>
    <mergeCell ref="K10:K12"/>
    <mergeCell ref="L10:N10"/>
    <mergeCell ref="T10:T13"/>
    <mergeCell ref="A10:A13"/>
    <mergeCell ref="A8:T8"/>
    <mergeCell ref="A9:T9"/>
    <mergeCell ref="B1:P1"/>
    <mergeCell ref="B2:P2"/>
    <mergeCell ref="B3:P3"/>
    <mergeCell ref="B4:P4"/>
    <mergeCell ref="B5:P5"/>
    <mergeCell ref="O10:O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2012-04-25T08:30:53Z</cp:lastPrinted>
  <dcterms:created xsi:type="dcterms:W3CDTF">2007-10-24T16:54:59Z</dcterms:created>
  <dcterms:modified xsi:type="dcterms:W3CDTF">2012-04-25T08:32:05Z</dcterms:modified>
  <cp:category/>
  <cp:version/>
  <cp:contentType/>
  <cp:contentStatus/>
</cp:coreProperties>
</file>