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1115" windowHeight="5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<sst xmlns="http://schemas.openxmlformats.org/spreadsheetml/2006/main" count="101" uniqueCount="91">
  <si>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</si>
  <si>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</si>
  <si>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</si>
  <si>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</si>
  <si>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</si>
  <si>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</si>
  <si>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</si>
  <si>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</si>
  <si>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</si>
  <si>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</si>
  <si>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</si>
  <si>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</si>
  <si>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</si>
  <si>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</si>
  <si>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</si>
  <si>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</si>
  <si>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</si>
  <si>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</si>
  <si>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</si>
  <si>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</si>
  <si>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</si>
  <si>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Национальная безопасность и правоохранительная деятельность</t>
  </si>
  <si>
    <t>0300</t>
  </si>
  <si>
    <t>0310</t>
  </si>
  <si>
    <t>Национальная экономика</t>
  </si>
  <si>
    <t>0400</t>
  </si>
  <si>
    <t>0402</t>
  </si>
  <si>
    <t>Связь и информатика</t>
  </si>
  <si>
    <t>Жилищно-коммунальное хозяйство</t>
  </si>
  <si>
    <t>0500</t>
  </si>
  <si>
    <t>0503</t>
  </si>
  <si>
    <t>Образование</t>
  </si>
  <si>
    <t>0700</t>
  </si>
  <si>
    <t>0707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</si>
  <si>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</si>
  <si>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</si>
  <si>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</si>
  <si>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</si>
  <si>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</si>
  <si>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</si>
  <si>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</si>
  <si>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</si>
  <si>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</si>
  <si>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</si>
  <si>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</si>
  <si>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</si>
  <si>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</si>
  <si>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</si>
  <si>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</si>
  <si>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</si>
  <si>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</si>
  <si>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</si>
  <si>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</si>
  <si>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</si>
  <si>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</si>
  <si>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</si>
  <si>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</si>
  <si>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0200</t>
  </si>
  <si>
    <t>0203</t>
  </si>
  <si>
    <t>Обеспечение пожарной безопасности</t>
  </si>
  <si>
    <t>Резервные фонды органов местного самоуправления</t>
  </si>
  <si>
    <t>Топливно-энергетический комплекс (МУП "Райтоп")</t>
  </si>
  <si>
    <t>0410</t>
  </si>
  <si>
    <t>0412</t>
  </si>
  <si>
    <t>Молодежная политика и оздоровление детей</t>
  </si>
  <si>
    <t>Здравоохранение, физическая культура и спорт</t>
  </si>
  <si>
    <t>Жилищное хозяйство</t>
  </si>
  <si>
    <t>0501</t>
  </si>
  <si>
    <t>%% исполнения</t>
  </si>
  <si>
    <t>0111</t>
  </si>
  <si>
    <t>Другие общегосударственные вопросы</t>
  </si>
  <si>
    <t>0113</t>
  </si>
  <si>
    <t xml:space="preserve">Национальная безопасность </t>
  </si>
  <si>
    <t>Осуществление первичного воинского учета</t>
  </si>
  <si>
    <t>Защита территорий от чрезвычайных ситуаций</t>
  </si>
  <si>
    <t>0309</t>
  </si>
  <si>
    <t>Мероприятия в области архитектуры и строительства</t>
  </si>
  <si>
    <t>Благоустройство</t>
  </si>
  <si>
    <t xml:space="preserve">Социальная политика </t>
  </si>
  <si>
    <t xml:space="preserve">1000 </t>
  </si>
  <si>
    <t xml:space="preserve">Мероприятия в области социальной политики </t>
  </si>
  <si>
    <t>1003</t>
  </si>
  <si>
    <t>1100</t>
  </si>
  <si>
    <t>Бюджет на 2012 год, тыс.руб.</t>
  </si>
  <si>
    <t>9,5</t>
  </si>
  <si>
    <t xml:space="preserve">Распределение бюджетных ассигнований по разделам и подразделам  классификации расходов бюджета Пудомягского сельского поселения за 1 полугодие 2012 года </t>
  </si>
  <si>
    <t>Исполнение бюджета за 1 полугодие 2012 года, тыс.руб.</t>
  </si>
  <si>
    <t>99,9</t>
  </si>
  <si>
    <t>57</t>
  </si>
  <si>
    <t>253,5</t>
  </si>
  <si>
    <t>Приложение 3  к Решению Совета депутатов  от 06.09 .2012 года № 181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</si>
</sst>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  <numFmt numFmtId="171" formatCode="0.000000"/>
    <numFmt numFmtId="172" formatCode="0.0000000"/>
    <numFmt numFmtId="173" formatCode="0.00000000"/>
    <numFmt numFmtId="174" formatCode="0.00000"/>
    <numFmt numFmtId="175" formatCode="[$-FC19]d\ mmmm\ yyyy\ &quot;г.&quot;"/>
    <numFmt numFmtId="176" formatCode="000000"/>
  </numFmts>
  <fonts count="48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" fontId="6" fillId="0" borderId="22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25" xfId="0" applyNumberFormat="1" applyFont="1" applyFill="1" applyBorder="1" applyAlignment="1">
      <alignment horizontal="center" wrapText="1"/>
    </xf>
    <xf numFmtId="164" fontId="7" fillId="0" borderId="25" xfId="0" applyNumberFormat="1" applyFont="1" applyFill="1" applyBorder="1" applyAlignment="1">
      <alignment horizontal="center" wrapText="1"/>
    </xf>
    <xf numFmtId="164" fontId="6" fillId="0" borderId="25" xfId="0" applyNumberFormat="1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164" fontId="7" fillId="0" borderId="25" xfId="0" applyNumberFormat="1" applyFont="1" applyFill="1" applyBorder="1" applyAlignment="1" applyProtection="1">
      <alignment horizontal="center" wrapText="1"/>
      <protection locked="0"/>
    </xf>
    <xf numFmtId="2" fontId="6" fillId="0" borderId="10" xfId="0" applyNumberFormat="1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6"/>
  <sheetViews>
    <sheetView tabSelected="1" view="pageBreakPreview" zoomScaleSheetLayoutView="100" zoomScalePageLayoutView="0" workbookViewId="0" topLeftCell="A1">
      <selection activeCell="B1" sqref="B1:R3"/>
    </sheetView>
  </sheetViews>
  <sheetFormatPr defaultColWidth="9.00390625" defaultRowHeight="12.75"/>
  <cols>
    <col min="1" max="1" width="57.00390625" style="0" customWidth="1"/>
    <col min="2" max="2" width="6.2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2.875" style="0" hidden="1" customWidth="1"/>
    <col min="15" max="15" width="7.375" style="1" customWidth="1"/>
    <col min="16" max="16" width="11.75390625" style="1" customWidth="1"/>
    <col min="17" max="17" width="13.00390625" style="1" customWidth="1"/>
    <col min="18" max="18" width="9.625" style="22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customWidth="1"/>
  </cols>
  <sheetData>
    <row r="1" spans="1:21" ht="12.75">
      <c r="A1" s="2"/>
      <c r="B1" s="89" t="s">
        <v>90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39" t="s">
        <v>51</v>
      </c>
      <c r="T1" s="39" t="s">
        <v>51</v>
      </c>
      <c r="U1" s="40"/>
    </row>
    <row r="2" spans="1:21" ht="12.75">
      <c r="A2" s="2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39" t="s">
        <v>52</v>
      </c>
      <c r="T2" s="39" t="s">
        <v>52</v>
      </c>
      <c r="U2" s="40"/>
    </row>
    <row r="3" spans="1:21" ht="12.75">
      <c r="A3" s="2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39" t="s">
        <v>53</v>
      </c>
      <c r="T3" s="39" t="s">
        <v>53</v>
      </c>
      <c r="U3" s="40"/>
    </row>
    <row r="4" spans="1:21" ht="15">
      <c r="A4" s="2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39" t="s">
        <v>54</v>
      </c>
      <c r="T4" s="39" t="s">
        <v>54</v>
      </c>
      <c r="U4" s="40"/>
    </row>
    <row r="5" spans="1:21" ht="2.25" customHeight="1">
      <c r="A5" s="2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22"/>
      <c r="T5" s="22"/>
      <c r="U5" s="40"/>
    </row>
    <row r="6" spans="1:21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S6" s="22"/>
      <c r="T6" s="22"/>
      <c r="U6" s="40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S7" s="22"/>
      <c r="T7" s="22"/>
      <c r="U7" s="40"/>
    </row>
    <row r="8" spans="1:22" ht="67.5" customHeight="1" thickBot="1">
      <c r="A8" s="91" t="s">
        <v>85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</row>
    <row r="9" spans="1:22" ht="19.5" customHeight="1" hidden="1" thickBo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3"/>
      <c r="T9" s="93"/>
      <c r="U9" s="93"/>
      <c r="V9" s="93"/>
    </row>
    <row r="10" spans="1:23" ht="15.75" customHeight="1">
      <c r="A10" s="85" t="s">
        <v>0</v>
      </c>
      <c r="B10" s="87" t="s">
        <v>1</v>
      </c>
      <c r="C10" s="87" t="s">
        <v>2</v>
      </c>
      <c r="D10" s="87"/>
      <c r="E10" s="87"/>
      <c r="F10" s="87" t="s">
        <v>3</v>
      </c>
      <c r="G10" s="101" t="s">
        <v>4</v>
      </c>
      <c r="H10" s="102"/>
      <c r="I10" s="103"/>
      <c r="J10" s="87" t="s">
        <v>5</v>
      </c>
      <c r="K10" s="87" t="s">
        <v>6</v>
      </c>
      <c r="L10" s="101" t="s">
        <v>4</v>
      </c>
      <c r="M10" s="102"/>
      <c r="N10" s="103"/>
      <c r="O10" s="87" t="s">
        <v>1</v>
      </c>
      <c r="P10" s="104" t="s">
        <v>83</v>
      </c>
      <c r="Q10" s="104" t="s">
        <v>86</v>
      </c>
      <c r="R10" s="104" t="s">
        <v>68</v>
      </c>
      <c r="S10" s="110" t="s">
        <v>7</v>
      </c>
      <c r="T10" s="96" t="s">
        <v>8</v>
      </c>
      <c r="U10" s="98" t="s">
        <v>9</v>
      </c>
      <c r="V10" s="106" t="s">
        <v>10</v>
      </c>
      <c r="W10" s="108" t="s">
        <v>11</v>
      </c>
    </row>
    <row r="11" spans="1:23" ht="16.5" customHeight="1">
      <c r="A11" s="86"/>
      <c r="B11" s="88"/>
      <c r="C11" s="88"/>
      <c r="D11" s="88"/>
      <c r="E11" s="88"/>
      <c r="F11" s="88"/>
      <c r="G11" s="88" t="s">
        <v>12</v>
      </c>
      <c r="H11" s="88" t="s">
        <v>13</v>
      </c>
      <c r="I11" s="88" t="s">
        <v>14</v>
      </c>
      <c r="J11" s="88"/>
      <c r="K11" s="88"/>
      <c r="L11" s="88" t="s">
        <v>15</v>
      </c>
      <c r="M11" s="88" t="s">
        <v>13</v>
      </c>
      <c r="N11" s="88" t="s">
        <v>14</v>
      </c>
      <c r="O11" s="88"/>
      <c r="P11" s="105"/>
      <c r="Q11" s="105"/>
      <c r="R11" s="105"/>
      <c r="S11" s="111"/>
      <c r="T11" s="97"/>
      <c r="U11" s="99"/>
      <c r="V11" s="107"/>
      <c r="W11" s="109"/>
    </row>
    <row r="12" spans="1:23" ht="62.25" customHeight="1">
      <c r="A12" s="86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105"/>
      <c r="Q12" s="105"/>
      <c r="R12" s="105"/>
      <c r="S12" s="111"/>
      <c r="T12" s="97"/>
      <c r="U12" s="100"/>
      <c r="V12" s="107"/>
      <c r="W12" s="109"/>
    </row>
    <row r="13" spans="1:23" ht="0.75" customHeight="1" hidden="1">
      <c r="A13" s="86"/>
      <c r="B13" s="88"/>
      <c r="C13" s="88"/>
      <c r="D13" s="88"/>
      <c r="E13" s="88"/>
      <c r="F13" s="88"/>
      <c r="G13" s="42"/>
      <c r="H13" s="42"/>
      <c r="I13" s="42"/>
      <c r="J13" s="42"/>
      <c r="K13" s="42"/>
      <c r="L13" s="42"/>
      <c r="M13" s="42"/>
      <c r="N13" s="42"/>
      <c r="O13" s="88"/>
      <c r="P13" s="68"/>
      <c r="Q13" s="68"/>
      <c r="R13" s="41"/>
      <c r="S13" s="43"/>
      <c r="T13" s="44"/>
      <c r="U13" s="45"/>
      <c r="V13" s="107"/>
      <c r="W13" s="4"/>
    </row>
    <row r="14" spans="1:23" ht="15.75" customHeight="1">
      <c r="A14" s="46" t="s">
        <v>16</v>
      </c>
      <c r="B14" s="47" t="s">
        <v>17</v>
      </c>
      <c r="C14" s="48">
        <f>SUM(C16:C17)</f>
        <v>51198</v>
      </c>
      <c r="D14" s="48">
        <f>SUM(D16:D17)</f>
        <v>-4528</v>
      </c>
      <c r="E14" s="48">
        <f aca="true" t="shared" si="0" ref="E14:N14">SUM(E15:E17)</f>
        <v>46228</v>
      </c>
      <c r="F14" s="48">
        <f t="shared" si="0"/>
        <v>56863</v>
      </c>
      <c r="G14" s="48">
        <f t="shared" si="0"/>
        <v>55033</v>
      </c>
      <c r="H14" s="48">
        <f t="shared" si="0"/>
        <v>0</v>
      </c>
      <c r="I14" s="48">
        <f t="shared" si="0"/>
        <v>1830</v>
      </c>
      <c r="J14" s="49">
        <f t="shared" si="0"/>
        <v>60085</v>
      </c>
      <c r="K14" s="48">
        <f t="shared" si="0"/>
        <v>58101.1</v>
      </c>
      <c r="L14" s="48">
        <f t="shared" si="0"/>
        <v>58101.1</v>
      </c>
      <c r="M14" s="48">
        <f t="shared" si="0"/>
        <v>0</v>
      </c>
      <c r="N14" s="48">
        <f t="shared" si="0"/>
        <v>0</v>
      </c>
      <c r="O14" s="47"/>
      <c r="P14" s="50">
        <f>SUM(P15:P18)</f>
        <v>12705.5</v>
      </c>
      <c r="Q14" s="52">
        <f>+Q15+Q16+Q18</f>
        <v>7216.219999999999</v>
      </c>
      <c r="R14" s="73">
        <f>+Q14/P14*100</f>
        <v>56.796033213962446</v>
      </c>
      <c r="S14" s="51">
        <f>J14/G14*100</f>
        <v>109.17994657750805</v>
      </c>
      <c r="T14" s="52">
        <f>L14/G14*100</f>
        <v>105.57501862518852</v>
      </c>
      <c r="U14" s="53" t="e">
        <f>L14/L42*100</f>
        <v>#REF!</v>
      </c>
      <c r="V14" s="49">
        <f>SUM(V15:V17)</f>
        <v>34082</v>
      </c>
      <c r="W14" s="5">
        <f>L14/V14*100</f>
        <v>170.47444398802887</v>
      </c>
    </row>
    <row r="15" spans="1:23" ht="15" customHeight="1">
      <c r="A15" s="59" t="s">
        <v>50</v>
      </c>
      <c r="B15" s="55"/>
      <c r="C15" s="57">
        <v>2675</v>
      </c>
      <c r="D15" s="57"/>
      <c r="E15" s="56">
        <v>2543</v>
      </c>
      <c r="F15" s="56">
        <f aca="true" t="shared" si="1" ref="F15:F36">G15+H15+I15</f>
        <v>2593</v>
      </c>
      <c r="G15" s="56">
        <v>2593</v>
      </c>
      <c r="H15" s="56"/>
      <c r="I15" s="56"/>
      <c r="J15" s="56">
        <f>2152+1349</f>
        <v>3501</v>
      </c>
      <c r="K15" s="57">
        <f aca="true" t="shared" si="2" ref="K15:K40">L15+M15+N15</f>
        <v>2913</v>
      </c>
      <c r="L15" s="56">
        <v>2913</v>
      </c>
      <c r="M15" s="56"/>
      <c r="N15" s="56"/>
      <c r="O15" s="55" t="s">
        <v>18</v>
      </c>
      <c r="P15" s="70">
        <v>500</v>
      </c>
      <c r="Q15" s="58">
        <v>154.9</v>
      </c>
      <c r="R15" s="72">
        <f>+Q15/P15*100</f>
        <v>30.98</v>
      </c>
      <c r="S15" s="51">
        <f aca="true" t="shared" si="3" ref="S15:S40">J15/G15*100</f>
        <v>135.01735441573467</v>
      </c>
      <c r="T15" s="52">
        <f aca="true" t="shared" si="4" ref="T15:T40">L15/G15*100</f>
        <v>112.34091785576553</v>
      </c>
      <c r="U15" s="60"/>
      <c r="V15" s="57">
        <v>942.6</v>
      </c>
      <c r="W15" s="5">
        <f aca="true" t="shared" si="5" ref="W15:W40">L15/V15*100</f>
        <v>309.03882877148317</v>
      </c>
    </row>
    <row r="16" spans="1:25" ht="15" customHeight="1">
      <c r="A16" s="59" t="s">
        <v>19</v>
      </c>
      <c r="B16" s="55"/>
      <c r="C16" s="57">
        <v>45198</v>
      </c>
      <c r="D16" s="57">
        <f>-834-3694</f>
        <v>-4528</v>
      </c>
      <c r="E16" s="56">
        <v>39830</v>
      </c>
      <c r="F16" s="56">
        <f t="shared" si="1"/>
        <v>47382.1</v>
      </c>
      <c r="G16" s="56">
        <f>42752.1+2800</f>
        <v>45552.1</v>
      </c>
      <c r="H16" s="56"/>
      <c r="I16" s="56">
        <v>1830</v>
      </c>
      <c r="J16" s="56">
        <f>1166+45418</f>
        <v>46584</v>
      </c>
      <c r="K16" s="57">
        <f t="shared" si="2"/>
        <v>45100</v>
      </c>
      <c r="L16" s="56">
        <v>45100</v>
      </c>
      <c r="M16" s="56"/>
      <c r="N16" s="56"/>
      <c r="O16" s="55" t="s">
        <v>20</v>
      </c>
      <c r="P16" s="58">
        <v>7077.9</v>
      </c>
      <c r="Q16" s="72">
        <f>1145.28+0.2+470.53+49.42+0.59+110+68.27+211+2.49+43.2+152.39+366.62+180.65+285.64+79+25.3+11.15+12+28+24-122.4</f>
        <v>3143.3299999999995</v>
      </c>
      <c r="R16" s="72">
        <f>+Q16/P16*100</f>
        <v>44.410488986846374</v>
      </c>
      <c r="S16" s="51">
        <f t="shared" si="3"/>
        <v>102.26531817413466</v>
      </c>
      <c r="T16" s="52">
        <f t="shared" si="4"/>
        <v>99.00751008186232</v>
      </c>
      <c r="U16" s="60"/>
      <c r="V16" s="57">
        <v>26630.9</v>
      </c>
      <c r="W16" s="5">
        <f t="shared" si="5"/>
        <v>169.35214356255327</v>
      </c>
      <c r="Y16" s="2"/>
    </row>
    <row r="17" spans="1:23" ht="15" customHeight="1">
      <c r="A17" s="59" t="s">
        <v>60</v>
      </c>
      <c r="B17" s="55"/>
      <c r="C17" s="57">
        <v>6000</v>
      </c>
      <c r="D17" s="57"/>
      <c r="E17" s="56">
        <v>3855</v>
      </c>
      <c r="F17" s="56">
        <f t="shared" si="1"/>
        <v>6887.900000000001</v>
      </c>
      <c r="G17" s="56">
        <f>38.1+5349.8+1500</f>
        <v>6887.900000000001</v>
      </c>
      <c r="H17" s="56"/>
      <c r="I17" s="56"/>
      <c r="J17" s="56">
        <v>10000</v>
      </c>
      <c r="K17" s="57">
        <f t="shared" si="2"/>
        <v>10088.1</v>
      </c>
      <c r="L17" s="56">
        <f>6000+4088.1</f>
        <v>10088.1</v>
      </c>
      <c r="M17" s="56"/>
      <c r="N17" s="56"/>
      <c r="O17" s="55" t="s">
        <v>69</v>
      </c>
      <c r="P17" s="58">
        <v>65.6</v>
      </c>
      <c r="Q17" s="71"/>
      <c r="R17" s="72">
        <f aca="true" t="shared" si="6" ref="R17:R42">+Q17/P17*100</f>
        <v>0</v>
      </c>
      <c r="S17" s="51">
        <f t="shared" si="3"/>
        <v>145.18213098331856</v>
      </c>
      <c r="T17" s="52">
        <f t="shared" si="4"/>
        <v>146.4611855572816</v>
      </c>
      <c r="U17" s="60"/>
      <c r="V17" s="57">
        <f>SUM(V18:V25)</f>
        <v>6508.5</v>
      </c>
      <c r="W17" s="5">
        <f t="shared" si="5"/>
        <v>154.99884766075132</v>
      </c>
    </row>
    <row r="18" spans="1:23" ht="15" customHeight="1">
      <c r="A18" s="59" t="s">
        <v>70</v>
      </c>
      <c r="B18" s="55"/>
      <c r="C18" s="57"/>
      <c r="D18" s="57"/>
      <c r="E18" s="56">
        <v>1500</v>
      </c>
      <c r="F18" s="56">
        <f t="shared" si="1"/>
        <v>1500</v>
      </c>
      <c r="G18" s="56">
        <v>1500</v>
      </c>
      <c r="H18" s="56"/>
      <c r="I18" s="56"/>
      <c r="J18" s="56">
        <v>2060</v>
      </c>
      <c r="K18" s="57">
        <f t="shared" si="2"/>
        <v>1500</v>
      </c>
      <c r="L18" s="56">
        <v>1500</v>
      </c>
      <c r="M18" s="56"/>
      <c r="N18" s="56"/>
      <c r="O18" s="55" t="s">
        <v>71</v>
      </c>
      <c r="P18" s="58">
        <v>5062</v>
      </c>
      <c r="Q18" s="83">
        <f>73.89+3844.1</f>
        <v>3917.99</v>
      </c>
      <c r="R18" s="52">
        <f t="shared" si="6"/>
        <v>77.40003951007508</v>
      </c>
      <c r="S18" s="51">
        <f t="shared" si="3"/>
        <v>137.33333333333334</v>
      </c>
      <c r="T18" s="52">
        <f t="shared" si="4"/>
        <v>100</v>
      </c>
      <c r="U18" s="60"/>
      <c r="V18" s="57">
        <v>2007.6</v>
      </c>
      <c r="W18" s="5">
        <f t="shared" si="5"/>
        <v>74.71607890017931</v>
      </c>
    </row>
    <row r="19" spans="1:23" ht="15" customHeight="1">
      <c r="A19" s="46" t="s">
        <v>72</v>
      </c>
      <c r="B19" s="47" t="s">
        <v>57</v>
      </c>
      <c r="C19" s="57"/>
      <c r="D19" s="57"/>
      <c r="E19" s="57"/>
      <c r="F19" s="56">
        <f t="shared" si="1"/>
        <v>0</v>
      </c>
      <c r="G19" s="57"/>
      <c r="H19" s="57"/>
      <c r="I19" s="57"/>
      <c r="J19" s="57"/>
      <c r="K19" s="57">
        <f t="shared" si="2"/>
        <v>0</v>
      </c>
      <c r="L19" s="57"/>
      <c r="M19" s="57"/>
      <c r="N19" s="57"/>
      <c r="O19" s="55"/>
      <c r="P19" s="50">
        <f>+P20</f>
        <v>316</v>
      </c>
      <c r="Q19" s="50">
        <f>+Q20</f>
        <v>148.8</v>
      </c>
      <c r="R19" s="52">
        <f t="shared" si="6"/>
        <v>47.08860759493671</v>
      </c>
      <c r="S19" s="51" t="e">
        <f t="shared" si="3"/>
        <v>#DIV/0!</v>
      </c>
      <c r="T19" s="52" t="e">
        <f t="shared" si="4"/>
        <v>#DIV/0!</v>
      </c>
      <c r="U19" s="60"/>
      <c r="V19" s="57">
        <v>357.4</v>
      </c>
      <c r="W19" s="5">
        <f t="shared" si="5"/>
        <v>0</v>
      </c>
    </row>
    <row r="20" spans="1:23" ht="15" customHeight="1">
      <c r="A20" s="54" t="s">
        <v>73</v>
      </c>
      <c r="B20" s="47"/>
      <c r="C20" s="57"/>
      <c r="D20" s="57"/>
      <c r="E20" s="57"/>
      <c r="F20" s="56"/>
      <c r="G20" s="57"/>
      <c r="H20" s="57"/>
      <c r="I20" s="57"/>
      <c r="J20" s="57"/>
      <c r="K20" s="57"/>
      <c r="L20" s="57"/>
      <c r="M20" s="57"/>
      <c r="N20" s="57"/>
      <c r="O20" s="55" t="s">
        <v>58</v>
      </c>
      <c r="P20" s="58">
        <v>316</v>
      </c>
      <c r="Q20" s="72">
        <f>72.9+68.9+7</f>
        <v>148.8</v>
      </c>
      <c r="R20" s="70">
        <f t="shared" si="6"/>
        <v>47.08860759493671</v>
      </c>
      <c r="S20" s="51" t="e">
        <f t="shared" si="3"/>
        <v>#DIV/0!</v>
      </c>
      <c r="T20" s="52" t="e">
        <f t="shared" si="4"/>
        <v>#DIV/0!</v>
      </c>
      <c r="U20" s="60"/>
      <c r="V20" s="57">
        <v>69</v>
      </c>
      <c r="W20" s="5">
        <f t="shared" si="5"/>
        <v>0</v>
      </c>
    </row>
    <row r="21" spans="1:23" ht="15" customHeight="1">
      <c r="A21" s="46" t="s">
        <v>21</v>
      </c>
      <c r="B21" s="47" t="s">
        <v>22</v>
      </c>
      <c r="C21" s="48" t="e">
        <f>SUM(#REF!)</f>
        <v>#REF!</v>
      </c>
      <c r="D21" s="48" t="e">
        <f>SUM(#REF!)</f>
        <v>#REF!</v>
      </c>
      <c r="E21" s="48">
        <f aca="true" t="shared" si="7" ref="E21:N21">SUM(E23:E23)</f>
        <v>1000</v>
      </c>
      <c r="F21" s="48">
        <f t="shared" si="7"/>
        <v>2800</v>
      </c>
      <c r="G21" s="48">
        <f t="shared" si="7"/>
        <v>2800</v>
      </c>
      <c r="H21" s="48">
        <f t="shared" si="7"/>
        <v>0</v>
      </c>
      <c r="I21" s="48">
        <f t="shared" si="7"/>
        <v>0</v>
      </c>
      <c r="J21" s="48">
        <f t="shared" si="7"/>
        <v>4292</v>
      </c>
      <c r="K21" s="48">
        <f t="shared" si="7"/>
        <v>2800</v>
      </c>
      <c r="L21" s="48">
        <f t="shared" si="7"/>
        <v>2800</v>
      </c>
      <c r="M21" s="48">
        <f t="shared" si="7"/>
        <v>0</v>
      </c>
      <c r="N21" s="48">
        <f t="shared" si="7"/>
        <v>0</v>
      </c>
      <c r="O21" s="47"/>
      <c r="P21" s="52">
        <f>P22+P23</f>
        <v>370</v>
      </c>
      <c r="Q21" s="52">
        <f>Q22+Q23</f>
        <v>109.4</v>
      </c>
      <c r="R21" s="52">
        <f t="shared" si="6"/>
        <v>29.567567567567572</v>
      </c>
      <c r="S21" s="51"/>
      <c r="T21" s="52"/>
      <c r="U21" s="60"/>
      <c r="V21" s="57">
        <v>976.5</v>
      </c>
      <c r="W21" s="5">
        <f t="shared" si="5"/>
        <v>286.7383512544803</v>
      </c>
    </row>
    <row r="22" spans="1:23" ht="15" customHeight="1">
      <c r="A22" s="54" t="s">
        <v>74</v>
      </c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55" t="s">
        <v>75</v>
      </c>
      <c r="P22" s="70">
        <v>70</v>
      </c>
      <c r="Q22" s="69" t="s">
        <v>84</v>
      </c>
      <c r="R22" s="70">
        <f t="shared" si="6"/>
        <v>13.571428571428571</v>
      </c>
      <c r="S22" s="51"/>
      <c r="T22" s="52"/>
      <c r="U22" s="60"/>
      <c r="V22" s="57">
        <v>311.4</v>
      </c>
      <c r="W22" s="5">
        <f t="shared" si="5"/>
        <v>0</v>
      </c>
    </row>
    <row r="23" spans="1:23" ht="15" customHeight="1">
      <c r="A23" s="54" t="s">
        <v>59</v>
      </c>
      <c r="B23" s="55"/>
      <c r="C23" s="48"/>
      <c r="D23" s="48"/>
      <c r="E23" s="57">
        <v>1000</v>
      </c>
      <c r="F23" s="56">
        <f t="shared" si="1"/>
        <v>2800</v>
      </c>
      <c r="G23" s="57">
        <f>1000+1800</f>
        <v>2800</v>
      </c>
      <c r="H23" s="57"/>
      <c r="I23" s="57"/>
      <c r="J23" s="57">
        <v>4292</v>
      </c>
      <c r="K23" s="57">
        <f t="shared" si="2"/>
        <v>2800</v>
      </c>
      <c r="L23" s="57">
        <v>2800</v>
      </c>
      <c r="M23" s="57"/>
      <c r="N23" s="57"/>
      <c r="O23" s="55" t="s">
        <v>23</v>
      </c>
      <c r="P23" s="70">
        <v>300</v>
      </c>
      <c r="Q23" s="69" t="s">
        <v>87</v>
      </c>
      <c r="R23" s="70">
        <f t="shared" si="6"/>
        <v>33.300000000000004</v>
      </c>
      <c r="S23" s="51"/>
      <c r="T23" s="52"/>
      <c r="U23" s="60"/>
      <c r="V23" s="57">
        <v>2079.9</v>
      </c>
      <c r="W23" s="5">
        <f t="shared" si="5"/>
        <v>134.62185682003943</v>
      </c>
    </row>
    <row r="24" spans="1:23" ht="22.5" customHeight="1">
      <c r="A24" s="46" t="s">
        <v>24</v>
      </c>
      <c r="B24" s="47" t="s">
        <v>25</v>
      </c>
      <c r="C24" s="48">
        <f>SUM(C25:C27)</f>
        <v>3000</v>
      </c>
      <c r="D24" s="48">
        <f>SUM(D25:D27)</f>
        <v>0</v>
      </c>
      <c r="E24" s="48" t="e">
        <f>#REF!+E25+#REF!+#REF!+E26+#REF!</f>
        <v>#REF!</v>
      </c>
      <c r="F24" s="48" t="e">
        <f>#REF!+F25+#REF!+#REF!+F26+#REF!</f>
        <v>#REF!</v>
      </c>
      <c r="G24" s="48" t="e">
        <f>#REF!+G25+#REF!+#REF!+G26+#REF!</f>
        <v>#REF!</v>
      </c>
      <c r="H24" s="48" t="e">
        <f>#REF!+H25+#REF!+#REF!+H26+#REF!</f>
        <v>#REF!</v>
      </c>
      <c r="I24" s="48" t="e">
        <f>#REF!+I25+#REF!+#REF!+I26+#REF!</f>
        <v>#REF!</v>
      </c>
      <c r="J24" s="48" t="e">
        <f>#REF!+J25+#REF!+#REF!+J26+#REF!+#REF!</f>
        <v>#REF!</v>
      </c>
      <c r="K24" s="48" t="e">
        <f>#REF!+K25+#REF!+#REF!+K26+#REF!+#REF!</f>
        <v>#REF!</v>
      </c>
      <c r="L24" s="48" t="e">
        <f>#REF!+L25+#REF!+#REF!+L26+#REF!+#REF!</f>
        <v>#REF!</v>
      </c>
      <c r="M24" s="48" t="e">
        <f>#REF!+M25+#REF!+#REF!+M26+#REF!+#REF!</f>
        <v>#REF!</v>
      </c>
      <c r="N24" s="48" t="e">
        <f>#REF!+N25+#REF!+#REF!+N26+#REF!+#REF!</f>
        <v>#REF!</v>
      </c>
      <c r="O24" s="47"/>
      <c r="P24" s="52">
        <f>SUM(P25:P27)</f>
        <v>2640</v>
      </c>
      <c r="Q24" s="52">
        <f>SUM(Q25:Q27)</f>
        <v>176.4</v>
      </c>
      <c r="R24" s="52">
        <f t="shared" si="6"/>
        <v>6.681818181818182</v>
      </c>
      <c r="S24" s="51" t="e">
        <f t="shared" si="3"/>
        <v>#REF!</v>
      </c>
      <c r="T24" s="52" t="e">
        <f t="shared" si="4"/>
        <v>#REF!</v>
      </c>
      <c r="U24" s="60"/>
      <c r="V24" s="57">
        <v>706.7</v>
      </c>
      <c r="W24" s="5" t="e">
        <f t="shared" si="5"/>
        <v>#REF!</v>
      </c>
    </row>
    <row r="25" spans="1:23" ht="15" customHeight="1">
      <c r="A25" s="59" t="s">
        <v>61</v>
      </c>
      <c r="B25" s="55"/>
      <c r="C25" s="57">
        <v>1500</v>
      </c>
      <c r="D25" s="57"/>
      <c r="E25" s="57">
        <v>1590</v>
      </c>
      <c r="F25" s="56">
        <f t="shared" si="1"/>
        <v>1590</v>
      </c>
      <c r="G25" s="57">
        <v>1590</v>
      </c>
      <c r="H25" s="57"/>
      <c r="I25" s="57"/>
      <c r="J25" s="57">
        <f>1800</f>
        <v>1800</v>
      </c>
      <c r="K25" s="57">
        <f t="shared" si="2"/>
        <v>1600</v>
      </c>
      <c r="L25" s="57">
        <v>1600</v>
      </c>
      <c r="M25" s="57"/>
      <c r="N25" s="57"/>
      <c r="O25" s="55" t="s">
        <v>26</v>
      </c>
      <c r="P25" s="70">
        <v>90</v>
      </c>
      <c r="Q25" s="69"/>
      <c r="R25" s="70">
        <f t="shared" si="6"/>
        <v>0</v>
      </c>
      <c r="S25" s="51">
        <f t="shared" si="3"/>
        <v>113.20754716981132</v>
      </c>
      <c r="T25" s="52">
        <f t="shared" si="4"/>
        <v>100.62893081761007</v>
      </c>
      <c r="U25" s="60"/>
      <c r="V25" s="57"/>
      <c r="W25" s="5" t="e">
        <f t="shared" si="5"/>
        <v>#DIV/0!</v>
      </c>
    </row>
    <row r="26" spans="1:23" ht="19.5" customHeight="1">
      <c r="A26" s="59" t="s">
        <v>27</v>
      </c>
      <c r="B26" s="55"/>
      <c r="C26" s="57">
        <v>1500</v>
      </c>
      <c r="D26" s="57"/>
      <c r="E26" s="57">
        <v>1000</v>
      </c>
      <c r="F26" s="56">
        <f t="shared" si="1"/>
        <v>1000</v>
      </c>
      <c r="G26" s="57">
        <v>1000</v>
      </c>
      <c r="H26" s="57"/>
      <c r="I26" s="57"/>
      <c r="J26" s="57">
        <v>3518.5</v>
      </c>
      <c r="K26" s="57">
        <f t="shared" si="2"/>
        <v>1846</v>
      </c>
      <c r="L26" s="57">
        <v>1846</v>
      </c>
      <c r="M26" s="57"/>
      <c r="N26" s="57"/>
      <c r="O26" s="55" t="s">
        <v>62</v>
      </c>
      <c r="P26" s="70">
        <v>350</v>
      </c>
      <c r="Q26" s="70">
        <v>176.4</v>
      </c>
      <c r="R26" s="70">
        <f t="shared" si="6"/>
        <v>50.4</v>
      </c>
      <c r="S26" s="51">
        <f t="shared" si="3"/>
        <v>351.85</v>
      </c>
      <c r="T26" s="52">
        <f t="shared" si="4"/>
        <v>184.60000000000002</v>
      </c>
      <c r="U26" s="53" t="e">
        <f>L26/L42*100</f>
        <v>#REF!</v>
      </c>
      <c r="V26" s="48">
        <f>SUM(V27:V28)</f>
        <v>250</v>
      </c>
      <c r="W26" s="5">
        <f t="shared" si="5"/>
        <v>738.4000000000001</v>
      </c>
    </row>
    <row r="27" spans="1:23" ht="16.5" customHeight="1">
      <c r="A27" s="59" t="s">
        <v>76</v>
      </c>
      <c r="B27" s="55"/>
      <c r="C27" s="57"/>
      <c r="D27" s="57"/>
      <c r="E27" s="57">
        <v>1000</v>
      </c>
      <c r="F27" s="56">
        <f t="shared" si="1"/>
        <v>3000</v>
      </c>
      <c r="G27" s="57">
        <v>1000</v>
      </c>
      <c r="H27" s="57">
        <v>1000</v>
      </c>
      <c r="I27" s="57">
        <v>1000</v>
      </c>
      <c r="J27" s="57">
        <v>250</v>
      </c>
      <c r="K27" s="57">
        <f t="shared" si="2"/>
        <v>750</v>
      </c>
      <c r="L27" s="57">
        <v>250</v>
      </c>
      <c r="M27" s="57">
        <v>250</v>
      </c>
      <c r="N27" s="57">
        <v>250</v>
      </c>
      <c r="O27" s="55" t="s">
        <v>63</v>
      </c>
      <c r="P27" s="70">
        <v>2200</v>
      </c>
      <c r="Q27" s="70"/>
      <c r="R27" s="70">
        <f t="shared" si="6"/>
        <v>0</v>
      </c>
      <c r="S27" s="51">
        <f t="shared" si="3"/>
        <v>25</v>
      </c>
      <c r="T27" s="52">
        <f t="shared" si="4"/>
        <v>25</v>
      </c>
      <c r="U27" s="53"/>
      <c r="V27" s="57">
        <v>250</v>
      </c>
      <c r="W27" s="5"/>
    </row>
    <row r="28" spans="1:23" ht="23.25" customHeight="1">
      <c r="A28" s="46" t="s">
        <v>28</v>
      </c>
      <c r="B28" s="47" t="s">
        <v>29</v>
      </c>
      <c r="C28" s="48">
        <f aca="true" t="shared" si="8" ref="C28:N28">SUM(C29:C29)</f>
        <v>0</v>
      </c>
      <c r="D28" s="48">
        <f t="shared" si="8"/>
        <v>0</v>
      </c>
      <c r="E28" s="48">
        <f t="shared" si="8"/>
        <v>0</v>
      </c>
      <c r="F28" s="48">
        <f t="shared" si="8"/>
        <v>0</v>
      </c>
      <c r="G28" s="48">
        <f t="shared" si="8"/>
        <v>0</v>
      </c>
      <c r="H28" s="48">
        <f t="shared" si="8"/>
        <v>0</v>
      </c>
      <c r="I28" s="48">
        <f t="shared" si="8"/>
        <v>0</v>
      </c>
      <c r="J28" s="48">
        <f t="shared" si="8"/>
        <v>37360</v>
      </c>
      <c r="K28" s="48">
        <f t="shared" si="8"/>
        <v>8239</v>
      </c>
      <c r="L28" s="48">
        <f t="shared" si="8"/>
        <v>8239</v>
      </c>
      <c r="M28" s="48">
        <f t="shared" si="8"/>
        <v>0</v>
      </c>
      <c r="N28" s="48">
        <f t="shared" si="8"/>
        <v>0</v>
      </c>
      <c r="O28" s="47"/>
      <c r="P28" s="52">
        <f>SUM(P29:P30)</f>
        <v>13586</v>
      </c>
      <c r="Q28" s="52">
        <f>SUM(Q29:Q30)</f>
        <v>4603.17</v>
      </c>
      <c r="R28" s="52">
        <f t="shared" si="6"/>
        <v>33.88171647283969</v>
      </c>
      <c r="S28" s="51" t="e">
        <f t="shared" si="3"/>
        <v>#DIV/0!</v>
      </c>
      <c r="T28" s="52" t="e">
        <f t="shared" si="4"/>
        <v>#DIV/0!</v>
      </c>
      <c r="U28" s="60"/>
      <c r="V28" s="57"/>
      <c r="W28" s="5" t="e">
        <f t="shared" si="5"/>
        <v>#DIV/0!</v>
      </c>
    </row>
    <row r="29" spans="1:23" ht="15" customHeight="1">
      <c r="A29" s="59" t="s">
        <v>66</v>
      </c>
      <c r="B29" s="55"/>
      <c r="C29" s="57"/>
      <c r="D29" s="57"/>
      <c r="E29" s="57"/>
      <c r="F29" s="56">
        <f t="shared" si="1"/>
        <v>0</v>
      </c>
      <c r="G29" s="57"/>
      <c r="H29" s="57"/>
      <c r="I29" s="57"/>
      <c r="J29" s="57">
        <v>37360</v>
      </c>
      <c r="K29" s="57">
        <f t="shared" si="2"/>
        <v>8239</v>
      </c>
      <c r="L29" s="57">
        <v>8239</v>
      </c>
      <c r="M29" s="57"/>
      <c r="N29" s="57"/>
      <c r="O29" s="55" t="s">
        <v>67</v>
      </c>
      <c r="P29" s="70">
        <v>740</v>
      </c>
      <c r="Q29" s="70">
        <f>1.5+104.74+99.08</f>
        <v>205.32</v>
      </c>
      <c r="R29" s="70">
        <f t="shared" si="6"/>
        <v>27.745945945945945</v>
      </c>
      <c r="S29" s="51" t="e">
        <f t="shared" si="3"/>
        <v>#DIV/0!</v>
      </c>
      <c r="T29" s="52" t="e">
        <f t="shared" si="4"/>
        <v>#DIV/0!</v>
      </c>
      <c r="U29" s="53" t="e">
        <f>L29/L42*100</f>
        <v>#REF!</v>
      </c>
      <c r="V29" s="48" t="e">
        <f>V30+V31+#REF!+V32+V33+#REF!</f>
        <v>#REF!</v>
      </c>
      <c r="W29" s="5" t="e">
        <f t="shared" si="5"/>
        <v>#REF!</v>
      </c>
    </row>
    <row r="30" spans="1:23" ht="14.25" customHeight="1">
      <c r="A30" s="59" t="s">
        <v>77</v>
      </c>
      <c r="B30" s="55"/>
      <c r="C30" s="57"/>
      <c r="D30" s="57"/>
      <c r="E30" s="57"/>
      <c r="F30" s="56"/>
      <c r="G30" s="57"/>
      <c r="H30" s="57"/>
      <c r="I30" s="57"/>
      <c r="J30" s="57"/>
      <c r="K30" s="57"/>
      <c r="L30" s="57"/>
      <c r="M30" s="57"/>
      <c r="N30" s="57"/>
      <c r="O30" s="55" t="s">
        <v>30</v>
      </c>
      <c r="P30" s="58">
        <v>12846</v>
      </c>
      <c r="Q30" s="70">
        <f>1058.9+130.8+224.45+2535.4+292.7+143.6+12</f>
        <v>4397.85</v>
      </c>
      <c r="R30" s="70">
        <f t="shared" si="6"/>
        <v>34.23517048108361</v>
      </c>
      <c r="S30" s="51" t="e">
        <f t="shared" si="3"/>
        <v>#DIV/0!</v>
      </c>
      <c r="T30" s="52" t="e">
        <f t="shared" si="4"/>
        <v>#DIV/0!</v>
      </c>
      <c r="U30" s="60"/>
      <c r="V30" s="57">
        <v>1880.3</v>
      </c>
      <c r="W30" s="5">
        <f t="shared" si="5"/>
        <v>0</v>
      </c>
    </row>
    <row r="31" spans="1:23" ht="24" customHeight="1">
      <c r="A31" s="46" t="s">
        <v>31</v>
      </c>
      <c r="B31" s="47" t="s">
        <v>32</v>
      </c>
      <c r="C31" s="48">
        <f aca="true" t="shared" si="9" ref="C31:N31">SUM(C32:C32)</f>
        <v>0</v>
      </c>
      <c r="D31" s="48">
        <f t="shared" si="9"/>
        <v>0</v>
      </c>
      <c r="E31" s="48">
        <f t="shared" si="9"/>
        <v>0</v>
      </c>
      <c r="F31" s="48">
        <f t="shared" si="9"/>
        <v>2190.6</v>
      </c>
      <c r="G31" s="48">
        <f t="shared" si="9"/>
        <v>2190.6</v>
      </c>
      <c r="H31" s="48">
        <f t="shared" si="9"/>
        <v>0</v>
      </c>
      <c r="I31" s="48">
        <f t="shared" si="9"/>
        <v>0</v>
      </c>
      <c r="J31" s="48">
        <f t="shared" si="9"/>
        <v>4150</v>
      </c>
      <c r="K31" s="48">
        <f t="shared" si="9"/>
        <v>2200</v>
      </c>
      <c r="L31" s="48">
        <f t="shared" si="9"/>
        <v>2200</v>
      </c>
      <c r="M31" s="48">
        <f t="shared" si="9"/>
        <v>0</v>
      </c>
      <c r="N31" s="48">
        <f t="shared" si="9"/>
        <v>0</v>
      </c>
      <c r="O31" s="47"/>
      <c r="P31" s="84">
        <f>+P32</f>
        <v>500</v>
      </c>
      <c r="Q31" s="52" t="str">
        <f>+Q32</f>
        <v>253,5</v>
      </c>
      <c r="R31" s="52">
        <f t="shared" si="6"/>
        <v>50.7</v>
      </c>
      <c r="S31" s="51">
        <f t="shared" si="3"/>
        <v>189.44581393225602</v>
      </c>
      <c r="T31" s="52">
        <f t="shared" si="4"/>
        <v>100.429106180955</v>
      </c>
      <c r="U31" s="60"/>
      <c r="V31" s="57">
        <v>464</v>
      </c>
      <c r="W31" s="5"/>
    </row>
    <row r="32" spans="1:23" ht="24" customHeight="1">
      <c r="A32" s="59" t="s">
        <v>64</v>
      </c>
      <c r="B32" s="55"/>
      <c r="C32" s="57"/>
      <c r="D32" s="57"/>
      <c r="E32" s="57"/>
      <c r="F32" s="56">
        <f t="shared" si="1"/>
        <v>2190.6</v>
      </c>
      <c r="G32" s="57">
        <v>2190.6</v>
      </c>
      <c r="H32" s="57"/>
      <c r="I32" s="57"/>
      <c r="J32" s="57">
        <v>4150</v>
      </c>
      <c r="K32" s="57">
        <f t="shared" si="2"/>
        <v>2200</v>
      </c>
      <c r="L32" s="57">
        <v>2200</v>
      </c>
      <c r="M32" s="57"/>
      <c r="N32" s="57"/>
      <c r="O32" s="55" t="s">
        <v>33</v>
      </c>
      <c r="P32" s="70">
        <v>500</v>
      </c>
      <c r="Q32" s="69" t="s">
        <v>89</v>
      </c>
      <c r="R32" s="70">
        <f t="shared" si="6"/>
        <v>50.7</v>
      </c>
      <c r="S32" s="51"/>
      <c r="T32" s="52"/>
      <c r="U32" s="60"/>
      <c r="V32" s="57">
        <v>13108.7</v>
      </c>
      <c r="W32" s="5">
        <f t="shared" si="5"/>
        <v>16.78274733573886</v>
      </c>
    </row>
    <row r="33" spans="1:23" ht="36" customHeight="1">
      <c r="A33" s="46" t="s">
        <v>34</v>
      </c>
      <c r="B33" s="47" t="s">
        <v>35</v>
      </c>
      <c r="C33" s="48">
        <f>SUM(C34:C35)</f>
        <v>4478</v>
      </c>
      <c r="D33" s="48">
        <f>SUM(D34:D35)</f>
        <v>0</v>
      </c>
      <c r="E33" s="48">
        <f>SUM(E34:E35)</f>
        <v>5358.2</v>
      </c>
      <c r="F33" s="48">
        <f aca="true" t="shared" si="10" ref="F33:N33">SUM(F34:F36)</f>
        <v>5448.6</v>
      </c>
      <c r="G33" s="48">
        <f t="shared" si="10"/>
        <v>3608.6</v>
      </c>
      <c r="H33" s="48">
        <f t="shared" si="10"/>
        <v>1840</v>
      </c>
      <c r="I33" s="48">
        <f t="shared" si="10"/>
        <v>0</v>
      </c>
      <c r="J33" s="48">
        <f t="shared" si="10"/>
        <v>4106.5</v>
      </c>
      <c r="K33" s="48">
        <f t="shared" si="10"/>
        <v>3500</v>
      </c>
      <c r="L33" s="48">
        <f t="shared" si="10"/>
        <v>3500</v>
      </c>
      <c r="M33" s="48">
        <f t="shared" si="10"/>
        <v>0</v>
      </c>
      <c r="N33" s="48">
        <f t="shared" si="10"/>
        <v>0</v>
      </c>
      <c r="O33" s="47"/>
      <c r="P33" s="52">
        <f>+P34</f>
        <v>3235</v>
      </c>
      <c r="Q33" s="50">
        <f>+Q34</f>
        <v>1465.5</v>
      </c>
      <c r="R33" s="52">
        <f t="shared" si="6"/>
        <v>45.30139103554869</v>
      </c>
      <c r="S33" s="51">
        <f t="shared" si="3"/>
        <v>113.79759463503851</v>
      </c>
      <c r="T33" s="52">
        <f t="shared" si="4"/>
        <v>96.99052264035915</v>
      </c>
      <c r="U33" s="60"/>
      <c r="V33" s="57">
        <v>590.2</v>
      </c>
      <c r="W33" s="5">
        <f t="shared" si="5"/>
        <v>593.0193154862758</v>
      </c>
    </row>
    <row r="34" spans="1:23" ht="19.5" customHeight="1">
      <c r="A34" s="59" t="s">
        <v>56</v>
      </c>
      <c r="B34" s="55"/>
      <c r="C34" s="57">
        <v>4478</v>
      </c>
      <c r="D34" s="57"/>
      <c r="E34" s="57">
        <v>5358.2</v>
      </c>
      <c r="F34" s="56">
        <f t="shared" si="1"/>
        <v>3072.6</v>
      </c>
      <c r="G34" s="57">
        <v>3072.6</v>
      </c>
      <c r="H34" s="57"/>
      <c r="I34" s="57"/>
      <c r="J34" s="57">
        <f>3106.5</f>
        <v>3106.5</v>
      </c>
      <c r="K34" s="57">
        <f t="shared" si="2"/>
        <v>2700</v>
      </c>
      <c r="L34" s="57">
        <v>2700</v>
      </c>
      <c r="M34" s="57"/>
      <c r="N34" s="57"/>
      <c r="O34" s="55" t="s">
        <v>36</v>
      </c>
      <c r="P34" s="70">
        <v>3235</v>
      </c>
      <c r="Q34" s="72">
        <f>1458.6+6.9</f>
        <v>1465.5</v>
      </c>
      <c r="R34" s="70">
        <f t="shared" si="6"/>
        <v>45.30139103554869</v>
      </c>
      <c r="S34" s="51">
        <f t="shared" si="3"/>
        <v>101.10330013669207</v>
      </c>
      <c r="T34" s="52">
        <f t="shared" si="4"/>
        <v>87.87346221441125</v>
      </c>
      <c r="U34" s="60"/>
      <c r="V34" s="57">
        <v>155.6</v>
      </c>
      <c r="W34" s="5">
        <f t="shared" si="5"/>
        <v>1735.2185089974296</v>
      </c>
    </row>
    <row r="35" spans="1:23" ht="0.75" customHeight="1">
      <c r="A35" s="59" t="s">
        <v>55</v>
      </c>
      <c r="B35" s="55"/>
      <c r="C35" s="57"/>
      <c r="D35" s="57"/>
      <c r="E35" s="57"/>
      <c r="F35" s="56">
        <f t="shared" si="1"/>
        <v>536</v>
      </c>
      <c r="G35" s="57">
        <v>536</v>
      </c>
      <c r="H35" s="57"/>
      <c r="I35" s="57"/>
      <c r="J35" s="57">
        <v>1000</v>
      </c>
      <c r="K35" s="57">
        <f t="shared" si="2"/>
        <v>800</v>
      </c>
      <c r="L35" s="57">
        <v>800</v>
      </c>
      <c r="M35" s="57"/>
      <c r="N35" s="57"/>
      <c r="O35" s="55"/>
      <c r="P35" s="58">
        <f>L35+M35+N35</f>
        <v>800</v>
      </c>
      <c r="Q35" s="69"/>
      <c r="R35" s="50">
        <f t="shared" si="6"/>
        <v>0</v>
      </c>
      <c r="S35" s="51">
        <f t="shared" si="3"/>
        <v>186.56716417910448</v>
      </c>
      <c r="T35" s="52">
        <f t="shared" si="4"/>
        <v>149.2537313432836</v>
      </c>
      <c r="U35" s="60"/>
      <c r="V35" s="57">
        <v>630</v>
      </c>
      <c r="W35" s="5">
        <f t="shared" si="5"/>
        <v>126.98412698412697</v>
      </c>
    </row>
    <row r="36" spans="1:23" ht="12.75" customHeight="1" hidden="1">
      <c r="A36" s="59" t="s">
        <v>38</v>
      </c>
      <c r="B36" s="55" t="s">
        <v>37</v>
      </c>
      <c r="C36" s="57"/>
      <c r="D36" s="57"/>
      <c r="E36" s="57"/>
      <c r="F36" s="56">
        <f t="shared" si="1"/>
        <v>1840</v>
      </c>
      <c r="G36" s="57"/>
      <c r="H36" s="57">
        <v>1840</v>
      </c>
      <c r="I36" s="57"/>
      <c r="J36" s="57"/>
      <c r="K36" s="57">
        <f t="shared" si="2"/>
        <v>0</v>
      </c>
      <c r="L36" s="57"/>
      <c r="M36" s="57"/>
      <c r="N36" s="57"/>
      <c r="O36" s="55" t="s">
        <v>37</v>
      </c>
      <c r="P36" s="58">
        <f>L36+M36+N36</f>
        <v>0</v>
      </c>
      <c r="Q36" s="69"/>
      <c r="R36" s="50" t="e">
        <f t="shared" si="6"/>
        <v>#DIV/0!</v>
      </c>
      <c r="S36" s="51" t="e">
        <f t="shared" si="3"/>
        <v>#DIV/0!</v>
      </c>
      <c r="T36" s="52" t="e">
        <f t="shared" si="4"/>
        <v>#DIV/0!</v>
      </c>
      <c r="U36" s="60"/>
      <c r="V36" s="57"/>
      <c r="W36" s="5"/>
    </row>
    <row r="37" spans="1:23" ht="13.5" customHeight="1">
      <c r="A37" s="75" t="s">
        <v>78</v>
      </c>
      <c r="B37" s="76" t="s">
        <v>79</v>
      </c>
      <c r="C37" s="77"/>
      <c r="D37" s="77"/>
      <c r="E37" s="77"/>
      <c r="F37" s="6"/>
      <c r="G37" s="77"/>
      <c r="H37" s="77"/>
      <c r="I37" s="77"/>
      <c r="J37" s="77"/>
      <c r="K37" s="77"/>
      <c r="L37" s="77"/>
      <c r="M37" s="77"/>
      <c r="N37" s="77"/>
      <c r="O37" s="76"/>
      <c r="P37" s="52">
        <f>+P38</f>
        <v>130</v>
      </c>
      <c r="Q37" s="52" t="str">
        <f>+Q38</f>
        <v>57</v>
      </c>
      <c r="R37" s="52">
        <f t="shared" si="6"/>
        <v>43.84615384615385</v>
      </c>
      <c r="S37" s="51" t="e">
        <f t="shared" si="3"/>
        <v>#DIV/0!</v>
      </c>
      <c r="T37" s="52" t="e">
        <f t="shared" si="4"/>
        <v>#DIV/0!</v>
      </c>
      <c r="U37" s="53" t="e">
        <f>L37/L42*100</f>
        <v>#REF!</v>
      </c>
      <c r="V37" s="48">
        <f>SUM(V39:V39)</f>
        <v>0</v>
      </c>
      <c r="W37" s="5" t="e">
        <f t="shared" si="5"/>
        <v>#DIV/0!</v>
      </c>
    </row>
    <row r="38" spans="1:23" ht="13.5" customHeight="1">
      <c r="A38" s="78" t="s">
        <v>80</v>
      </c>
      <c r="B38" s="79"/>
      <c r="C38" s="80"/>
      <c r="D38" s="80"/>
      <c r="E38" s="80"/>
      <c r="F38" s="81"/>
      <c r="G38" s="80"/>
      <c r="H38" s="80"/>
      <c r="I38" s="80"/>
      <c r="J38" s="80"/>
      <c r="K38" s="80"/>
      <c r="L38" s="80"/>
      <c r="M38" s="80"/>
      <c r="N38" s="80"/>
      <c r="O38" s="79" t="s">
        <v>81</v>
      </c>
      <c r="P38" s="74">
        <v>130</v>
      </c>
      <c r="Q38" s="55" t="s">
        <v>88</v>
      </c>
      <c r="R38" s="70">
        <f t="shared" si="6"/>
        <v>43.84615384615385</v>
      </c>
      <c r="S38" s="51"/>
      <c r="T38" s="52"/>
      <c r="U38" s="53"/>
      <c r="V38" s="48"/>
      <c r="W38" s="5"/>
    </row>
    <row r="39" spans="1:23" ht="15">
      <c r="A39" s="46" t="s">
        <v>65</v>
      </c>
      <c r="B39" s="47" t="s">
        <v>82</v>
      </c>
      <c r="C39" s="48">
        <f aca="true" t="shared" si="11" ref="C39:N39">SUM(C40:C40)</f>
        <v>1000</v>
      </c>
      <c r="D39" s="48">
        <f t="shared" si="11"/>
        <v>0</v>
      </c>
      <c r="E39" s="48">
        <f t="shared" si="11"/>
        <v>8000</v>
      </c>
      <c r="F39" s="48">
        <f t="shared" si="11"/>
        <v>4306</v>
      </c>
      <c r="G39" s="48">
        <f t="shared" si="11"/>
        <v>4146</v>
      </c>
      <c r="H39" s="48">
        <f t="shared" si="11"/>
        <v>0</v>
      </c>
      <c r="I39" s="48">
        <f t="shared" si="11"/>
        <v>160</v>
      </c>
      <c r="J39" s="48">
        <f t="shared" si="11"/>
        <v>13086</v>
      </c>
      <c r="K39" s="48">
        <f t="shared" si="11"/>
        <v>4200</v>
      </c>
      <c r="L39" s="48">
        <f t="shared" si="11"/>
        <v>4200</v>
      </c>
      <c r="M39" s="48">
        <f t="shared" si="11"/>
        <v>0</v>
      </c>
      <c r="N39" s="48">
        <f t="shared" si="11"/>
        <v>0</v>
      </c>
      <c r="O39" s="47"/>
      <c r="P39" s="52">
        <f>+P40</f>
        <v>1600</v>
      </c>
      <c r="Q39" s="73">
        <f>+Q40</f>
        <v>776.5600000000001</v>
      </c>
      <c r="R39" s="52">
        <f t="shared" si="6"/>
        <v>48.535000000000004</v>
      </c>
      <c r="S39" s="51"/>
      <c r="T39" s="52"/>
      <c r="U39" s="60"/>
      <c r="V39" s="57"/>
      <c r="W39" s="5"/>
    </row>
    <row r="40" spans="1:23" ht="15">
      <c r="A40" s="54" t="s">
        <v>39</v>
      </c>
      <c r="B40" s="55"/>
      <c r="C40" s="57">
        <v>1000</v>
      </c>
      <c r="D40" s="57"/>
      <c r="E40" s="57">
        <v>8000</v>
      </c>
      <c r="F40" s="56">
        <f>G40+H40+I40</f>
        <v>4306</v>
      </c>
      <c r="G40" s="57">
        <f>3000+1146</f>
        <v>4146</v>
      </c>
      <c r="H40" s="57"/>
      <c r="I40" s="57">
        <v>160</v>
      </c>
      <c r="J40" s="57">
        <v>13086</v>
      </c>
      <c r="K40" s="57">
        <f t="shared" si="2"/>
        <v>4200</v>
      </c>
      <c r="L40" s="57">
        <v>4200</v>
      </c>
      <c r="M40" s="57"/>
      <c r="N40" s="57"/>
      <c r="O40" s="55" t="s">
        <v>40</v>
      </c>
      <c r="P40" s="82">
        <v>1600</v>
      </c>
      <c r="Q40" s="70">
        <f>612.63+76.34+87.59</f>
        <v>776.5600000000001</v>
      </c>
      <c r="R40" s="70">
        <f t="shared" si="6"/>
        <v>48.535000000000004</v>
      </c>
      <c r="S40" s="51">
        <f t="shared" si="3"/>
        <v>315.62952243125903</v>
      </c>
      <c r="T40" s="52">
        <f t="shared" si="4"/>
        <v>101.30246020260492</v>
      </c>
      <c r="U40" s="60"/>
      <c r="V40" s="57">
        <v>3955.2</v>
      </c>
      <c r="W40" s="5">
        <f t="shared" si="5"/>
        <v>106.18932038834951</v>
      </c>
    </row>
    <row r="41" spans="1:23" ht="12.75" customHeight="1" hidden="1">
      <c r="A41" s="59" t="s">
        <v>41</v>
      </c>
      <c r="B41" s="55" t="s">
        <v>42</v>
      </c>
      <c r="C41" s="57"/>
      <c r="D41" s="57"/>
      <c r="E41" s="57"/>
      <c r="F41" s="56">
        <f>G41+H41+I41</f>
        <v>37405.2</v>
      </c>
      <c r="G41" s="57">
        <f>35055.2+2350</f>
        <v>37405.2</v>
      </c>
      <c r="H41" s="57"/>
      <c r="I41" s="57"/>
      <c r="J41" s="57"/>
      <c r="K41" s="57">
        <f>L41+M41+N41</f>
        <v>0</v>
      </c>
      <c r="L41" s="57"/>
      <c r="M41" s="57"/>
      <c r="N41" s="57"/>
      <c r="O41" s="55" t="s">
        <v>42</v>
      </c>
      <c r="P41" s="58">
        <f>J41+K41+L41</f>
        <v>0</v>
      </c>
      <c r="Q41" s="69"/>
      <c r="R41" s="50" t="e">
        <f t="shared" si="6"/>
        <v>#DIV/0!</v>
      </c>
      <c r="S41" s="51">
        <f>J41/G41*100</f>
        <v>0</v>
      </c>
      <c r="T41" s="52">
        <f>L41/G41*100</f>
        <v>0</v>
      </c>
      <c r="U41" s="61"/>
      <c r="V41" s="57"/>
      <c r="W41" s="5"/>
    </row>
    <row r="42" spans="1:23" ht="16.5" customHeight="1" thickBot="1">
      <c r="A42" s="62" t="s">
        <v>43</v>
      </c>
      <c r="B42" s="63"/>
      <c r="C42" s="64" t="e">
        <f>SUM(C14+C26+C29+C37+#REF!+#REF!+#REF!+#REF!+#REF!)</f>
        <v>#REF!</v>
      </c>
      <c r="D42" s="64" t="e">
        <f>SUM(D14+D26+D29+D37+#REF!+#REF!+#REF!+#REF!+#REF!)</f>
        <v>#REF!</v>
      </c>
      <c r="E42" s="65" t="e">
        <f>SUM(E14+E26+E29+E37+#REF!+#REF!+#REF!+#REF!+#REF!+#REF!)</f>
        <v>#REF!</v>
      </c>
      <c r="F42" s="65" t="e">
        <f>SUM(F14+F26+F29+F37+#REF!+#REF!+#REF!+#REF!+#REF!+#REF!)</f>
        <v>#REF!</v>
      </c>
      <c r="G42" s="65" t="e">
        <f>SUM(G14+G26+G29+G37+#REF!+#REF!+#REF!+#REF!+#REF!+#REF!)</f>
        <v>#REF!</v>
      </c>
      <c r="H42" s="65" t="e">
        <f>SUM(H14+H26+H29+H37+#REF!+#REF!+#REF!+#REF!+#REF!+#REF!)</f>
        <v>#REF!</v>
      </c>
      <c r="I42" s="65" t="e">
        <f>SUM(I14+I26+I29+I37+#REF!+#REF!+#REF!+#REF!+#REF!+#REF!)</f>
        <v>#REF!</v>
      </c>
      <c r="J42" s="65" t="e">
        <f>SUM(J14+J26+J29+J37+#REF!+#REF!+#REF!+#REF!+#REF!+#REF!)</f>
        <v>#REF!</v>
      </c>
      <c r="K42" s="65" t="e">
        <f>SUM(K14+K26+K29+K37+#REF!+#REF!+#REF!+#REF!+#REF!+#REF!)</f>
        <v>#REF!</v>
      </c>
      <c r="L42" s="65" t="e">
        <f>SUM(L14+L26+L29+L37+#REF!+#REF!+#REF!+#REF!+#REF!+#REF!)</f>
        <v>#REF!</v>
      </c>
      <c r="M42" s="65" t="e">
        <f>SUM(M14+M26+M29+M37+#REF!+#REF!+#REF!+#REF!+#REF!+#REF!)</f>
        <v>#REF!</v>
      </c>
      <c r="N42" s="65" t="e">
        <f>SUM(N14+N26+N29+N37+#REF!+#REF!+#REF!+#REF!+#REF!+#REF!)</f>
        <v>#REF!</v>
      </c>
      <c r="O42" s="63"/>
      <c r="P42" s="67">
        <f>+P39+P37+P33+P31+P24+P21+P19+P14+P28</f>
        <v>35082.5</v>
      </c>
      <c r="Q42" s="67">
        <f>+Q39+Q37+Q33+Q31+Q24+Q21+Q19+Q14+Q28</f>
        <v>14806.55</v>
      </c>
      <c r="R42" s="52">
        <f t="shared" si="6"/>
        <v>42.20494548564099</v>
      </c>
      <c r="S42" s="51" t="e">
        <f>J42/G42*100</f>
        <v>#REF!</v>
      </c>
      <c r="T42" s="52" t="e">
        <f>L42/G42*100</f>
        <v>#REF!</v>
      </c>
      <c r="U42" s="66" t="e">
        <f>SUM(U14:U40)</f>
        <v>#REF!</v>
      </c>
      <c r="V42" s="49" t="e">
        <f>SUM(V14+V26+V29+V37+#REF!+#REF!+#REF!+#REF!+#REF!+#REF!)</f>
        <v>#REF!</v>
      </c>
      <c r="W42" s="5" t="e">
        <f>L42/V42*100</f>
        <v>#REF!</v>
      </c>
    </row>
    <row r="43" spans="1:23" ht="13.5" customHeight="1" hidden="1" thickBot="1">
      <c r="A43" s="32" t="s">
        <v>44</v>
      </c>
      <c r="B43" s="33"/>
      <c r="C43" s="34"/>
      <c r="D43" s="34"/>
      <c r="E43" s="35">
        <v>0</v>
      </c>
      <c r="F43" s="36">
        <f>-43123.7-16350</f>
        <v>-59473.7</v>
      </c>
      <c r="G43" s="34"/>
      <c r="H43" s="34"/>
      <c r="I43" s="34"/>
      <c r="J43" s="35">
        <v>0</v>
      </c>
      <c r="K43" s="37">
        <v>0</v>
      </c>
      <c r="L43" s="35">
        <v>63802.8</v>
      </c>
      <c r="M43" s="35">
        <v>0</v>
      </c>
      <c r="N43" s="35">
        <v>0</v>
      </c>
      <c r="O43" s="33"/>
      <c r="P43" s="33"/>
      <c r="Q43" s="33"/>
      <c r="R43" s="38">
        <v>63802.8</v>
      </c>
      <c r="S43" s="6"/>
      <c r="T43" s="7"/>
      <c r="U43" s="8"/>
      <c r="V43" s="9">
        <v>76369.2</v>
      </c>
      <c r="W43" s="10"/>
    </row>
    <row r="44" spans="1:22" s="20" customFormat="1" ht="12.75" customHeight="1" hidden="1" thickBot="1">
      <c r="A44" s="11" t="s">
        <v>45</v>
      </c>
      <c r="B44" s="12"/>
      <c r="C44" s="13"/>
      <c r="D44" s="13"/>
      <c r="E44" s="13"/>
      <c r="F44" s="13"/>
      <c r="G44" s="13"/>
      <c r="H44" s="13"/>
      <c r="I44" s="13"/>
      <c r="J44" s="14"/>
      <c r="K44" s="13"/>
      <c r="L44" s="15">
        <v>1193121.2</v>
      </c>
      <c r="M44" s="16">
        <v>1131115</v>
      </c>
      <c r="N44" s="16">
        <v>113200</v>
      </c>
      <c r="O44" s="12"/>
      <c r="P44" s="12"/>
      <c r="Q44" s="12"/>
      <c r="R44" s="15">
        <f>L44+M44+N44</f>
        <v>2437436.2</v>
      </c>
      <c r="S44" s="14"/>
      <c r="T44" s="17"/>
      <c r="U44" s="18"/>
      <c r="V44" s="19"/>
    </row>
    <row r="45" ht="7.5" customHeight="1">
      <c r="L45" s="21"/>
    </row>
    <row r="46" spans="1:17" ht="12.75" customHeight="1">
      <c r="A46" s="23"/>
      <c r="B46" s="24"/>
      <c r="C46" s="2"/>
      <c r="D46" s="2"/>
      <c r="E46" s="2"/>
      <c r="F46" t="s">
        <v>46</v>
      </c>
      <c r="G46">
        <f>728.2</f>
        <v>728.2</v>
      </c>
      <c r="J46" s="21"/>
      <c r="L46" s="25" t="e">
        <f>L44-L42</f>
        <v>#REF!</v>
      </c>
      <c r="N46" s="26" t="e">
        <f>N44-N42</f>
        <v>#REF!</v>
      </c>
      <c r="O46" s="24"/>
      <c r="P46" s="24"/>
      <c r="Q46" s="24"/>
    </row>
    <row r="47" spans="1:17" ht="15" customHeight="1">
      <c r="A47" s="27"/>
      <c r="B47" s="24"/>
      <c r="C47" s="2"/>
      <c r="D47" s="2"/>
      <c r="E47" s="2"/>
      <c r="F47" t="s">
        <v>47</v>
      </c>
      <c r="G47" s="28">
        <f>2132.8</f>
        <v>2132.8</v>
      </c>
      <c r="M47" s="20"/>
      <c r="O47" s="24"/>
      <c r="P47" s="24"/>
      <c r="Q47" s="24"/>
    </row>
    <row r="48" spans="1:17" ht="15" customHeight="1">
      <c r="A48" s="27"/>
      <c r="B48" s="24"/>
      <c r="C48" s="2"/>
      <c r="D48" s="2"/>
      <c r="E48" s="2"/>
      <c r="F48" t="s">
        <v>48</v>
      </c>
      <c r="G48" s="28">
        <v>99705</v>
      </c>
      <c r="M48" s="20"/>
      <c r="O48" s="24"/>
      <c r="P48" s="24"/>
      <c r="Q48" s="24"/>
    </row>
    <row r="49" spans="1:17" ht="15" customHeight="1">
      <c r="A49" s="31"/>
      <c r="B49" s="24"/>
      <c r="C49" s="2"/>
      <c r="D49" s="2"/>
      <c r="E49" s="2"/>
      <c r="F49" t="s">
        <v>49</v>
      </c>
      <c r="G49" s="28">
        <v>19806.2</v>
      </c>
      <c r="J49" s="21"/>
      <c r="L49" s="21"/>
      <c r="M49" s="20"/>
      <c r="O49" s="24"/>
      <c r="P49" s="24"/>
      <c r="Q49" s="24"/>
    </row>
    <row r="50" spans="1:17" ht="15" customHeight="1">
      <c r="A50" s="29"/>
      <c r="B50" s="24"/>
      <c r="C50" s="2"/>
      <c r="D50" s="2"/>
      <c r="E50" s="2"/>
      <c r="G50" s="26" t="e">
        <f>G42+G46+G47+G48+G49</f>
        <v>#REF!</v>
      </c>
      <c r="O50" s="24"/>
      <c r="P50" s="24"/>
      <c r="Q50" s="24"/>
    </row>
    <row r="51" spans="1:17" ht="12.75" customHeight="1">
      <c r="A51" s="30"/>
      <c r="B51" s="24"/>
      <c r="C51" s="2"/>
      <c r="D51" s="2"/>
      <c r="E51" s="2"/>
      <c r="O51" s="24"/>
      <c r="P51" s="24"/>
      <c r="Q51" s="24"/>
    </row>
    <row r="52" spans="1:17" ht="12.75" customHeight="1">
      <c r="A52" s="30"/>
      <c r="B52" s="24"/>
      <c r="C52" s="2"/>
      <c r="D52" s="2"/>
      <c r="E52" s="2"/>
      <c r="O52" s="24"/>
      <c r="P52" s="24"/>
      <c r="Q52" s="24"/>
    </row>
    <row r="53" spans="2:17" ht="12.75">
      <c r="B53" s="24"/>
      <c r="C53" s="2"/>
      <c r="D53" s="2"/>
      <c r="E53" s="2"/>
      <c r="O53" s="24"/>
      <c r="P53" s="24"/>
      <c r="Q53" s="24"/>
    </row>
    <row r="54" spans="1:17" ht="15">
      <c r="A54" s="30"/>
      <c r="B54" s="24"/>
      <c r="C54" s="2"/>
      <c r="D54" s="2"/>
      <c r="E54" s="2"/>
      <c r="O54" s="24"/>
      <c r="P54" s="24"/>
      <c r="Q54" s="24"/>
    </row>
    <row r="55" spans="1:17" ht="15">
      <c r="A55" s="29"/>
      <c r="B55" s="24"/>
      <c r="C55" s="2"/>
      <c r="D55" s="2"/>
      <c r="E55" s="2"/>
      <c r="O55" s="24"/>
      <c r="P55" s="24"/>
      <c r="Q55" s="24"/>
    </row>
    <row r="56" spans="1:17" ht="15">
      <c r="A56" s="30"/>
      <c r="B56" s="24"/>
      <c r="C56" s="2"/>
      <c r="D56" s="2"/>
      <c r="E56" s="2"/>
      <c r="O56" s="24"/>
      <c r="P56" s="24"/>
      <c r="Q56" s="24"/>
    </row>
    <row r="57" spans="1:17" ht="15">
      <c r="A57" s="30"/>
      <c r="B57" s="24"/>
      <c r="C57" s="2"/>
      <c r="D57" s="2"/>
      <c r="E57" s="2"/>
      <c r="O57" s="24"/>
      <c r="P57" s="24"/>
      <c r="Q57" s="24"/>
    </row>
    <row r="58" spans="1:17" ht="12.75">
      <c r="A58" s="2"/>
      <c r="B58" s="24"/>
      <c r="C58" s="2"/>
      <c r="D58" s="2"/>
      <c r="E58" s="2"/>
      <c r="O58" s="24"/>
      <c r="P58" s="24"/>
      <c r="Q58" s="24"/>
    </row>
    <row r="59" spans="1:17" ht="15">
      <c r="A59" s="30"/>
      <c r="B59" s="24"/>
      <c r="C59" s="2"/>
      <c r="D59" s="2"/>
      <c r="E59" s="2"/>
      <c r="O59" s="24"/>
      <c r="P59" s="24"/>
      <c r="Q59" s="24"/>
    </row>
    <row r="60" spans="1:17" ht="12.75">
      <c r="A60" s="2"/>
      <c r="B60" s="24"/>
      <c r="C60" s="2"/>
      <c r="D60" s="2"/>
      <c r="E60" s="2"/>
      <c r="O60" s="24"/>
      <c r="P60" s="24"/>
      <c r="Q60" s="24"/>
    </row>
    <row r="61" spans="1:17" ht="12.75">
      <c r="A61" s="2"/>
      <c r="B61" s="24"/>
      <c r="C61" s="2"/>
      <c r="D61" s="2"/>
      <c r="E61" s="2"/>
      <c r="O61" s="24"/>
      <c r="P61" s="24"/>
      <c r="Q61" s="24"/>
    </row>
    <row r="62" spans="1:17" ht="12.75">
      <c r="A62" s="2"/>
      <c r="B62" s="24"/>
      <c r="C62" s="2"/>
      <c r="D62" s="2"/>
      <c r="E62" s="2"/>
      <c r="O62" s="24"/>
      <c r="P62" s="24"/>
      <c r="Q62" s="24"/>
    </row>
    <row r="63" spans="1:17" ht="12.75">
      <c r="A63" s="2"/>
      <c r="B63" s="24"/>
      <c r="C63" s="2"/>
      <c r="D63" s="2"/>
      <c r="E63" s="2"/>
      <c r="O63" s="24"/>
      <c r="P63" s="24"/>
      <c r="Q63" s="24"/>
    </row>
    <row r="64" spans="1:17" ht="12.75">
      <c r="A64" s="2"/>
      <c r="B64" s="24"/>
      <c r="C64" s="2"/>
      <c r="D64" s="2"/>
      <c r="E64" s="2"/>
      <c r="O64" s="24"/>
      <c r="P64" s="24"/>
      <c r="Q64" s="24"/>
    </row>
    <row r="65" spans="1:17" ht="12.75">
      <c r="A65" s="2"/>
      <c r="B65" s="24"/>
      <c r="C65" s="2"/>
      <c r="D65" s="2"/>
      <c r="E65" s="2"/>
      <c r="O65" s="24"/>
      <c r="P65" s="24"/>
      <c r="Q65" s="24"/>
    </row>
    <row r="66" spans="1:17" ht="12.75">
      <c r="A66" s="2"/>
      <c r="B66" s="24"/>
      <c r="C66" s="2"/>
      <c r="D66" s="2"/>
      <c r="E66" s="2"/>
      <c r="O66" s="24"/>
      <c r="P66" s="24"/>
      <c r="Q66" s="24"/>
    </row>
    <row r="67" spans="1:17" ht="12.75">
      <c r="A67" s="2"/>
      <c r="B67" s="24"/>
      <c r="C67" s="2"/>
      <c r="D67" s="2"/>
      <c r="E67" s="2"/>
      <c r="O67" s="24"/>
      <c r="P67" s="24"/>
      <c r="Q67" s="24"/>
    </row>
    <row r="68" spans="1:17" ht="12.75">
      <c r="A68" s="2"/>
      <c r="B68" s="24"/>
      <c r="C68" s="2"/>
      <c r="D68" s="2"/>
      <c r="E68" s="2"/>
      <c r="O68" s="24"/>
      <c r="P68" s="24"/>
      <c r="Q68" s="24"/>
    </row>
    <row r="69" spans="1:17" ht="12.75">
      <c r="A69" s="2"/>
      <c r="B69" s="24"/>
      <c r="C69" s="2"/>
      <c r="D69" s="2"/>
      <c r="E69" s="2"/>
      <c r="O69" s="24"/>
      <c r="P69" s="24"/>
      <c r="Q69" s="24"/>
    </row>
    <row r="70" spans="1:17" ht="12.75">
      <c r="A70" s="2"/>
      <c r="B70" s="24"/>
      <c r="C70" s="2"/>
      <c r="D70" s="2"/>
      <c r="E70" s="2"/>
      <c r="O70" s="24"/>
      <c r="P70" s="24"/>
      <c r="Q70" s="24"/>
    </row>
    <row r="71" spans="1:17" ht="12.75">
      <c r="A71" s="2"/>
      <c r="B71" s="24"/>
      <c r="C71" s="2"/>
      <c r="D71" s="2"/>
      <c r="E71" s="2"/>
      <c r="O71" s="24"/>
      <c r="P71" s="24"/>
      <c r="Q71" s="24"/>
    </row>
    <row r="72" spans="1:17" ht="12.75">
      <c r="A72" s="2"/>
      <c r="B72" s="24"/>
      <c r="C72" s="2"/>
      <c r="D72" s="2"/>
      <c r="E72" s="2"/>
      <c r="O72" s="24"/>
      <c r="P72" s="24"/>
      <c r="Q72" s="24"/>
    </row>
    <row r="73" spans="1:17" ht="12.75">
      <c r="A73" s="2"/>
      <c r="B73" s="24"/>
      <c r="C73" s="2"/>
      <c r="D73" s="2"/>
      <c r="E73" s="2"/>
      <c r="O73" s="24"/>
      <c r="P73" s="24"/>
      <c r="Q73" s="24"/>
    </row>
    <row r="74" spans="1:17" ht="12.75">
      <c r="A74" s="2"/>
      <c r="B74" s="24"/>
      <c r="C74" s="2"/>
      <c r="D74" s="2"/>
      <c r="E74" s="2"/>
      <c r="O74" s="24"/>
      <c r="P74" s="24"/>
      <c r="Q74" s="24"/>
    </row>
    <row r="75" spans="1:17" ht="12.75">
      <c r="A75" s="2"/>
      <c r="B75" s="24"/>
      <c r="C75" s="2"/>
      <c r="D75" s="2"/>
      <c r="E75" s="2"/>
      <c r="O75" s="24"/>
      <c r="P75" s="24"/>
      <c r="Q75" s="24"/>
    </row>
    <row r="76" spans="1:17" ht="12.75">
      <c r="A76" s="2"/>
      <c r="B76" s="24"/>
      <c r="C76" s="2"/>
      <c r="D76" s="2"/>
      <c r="E76" s="2"/>
      <c r="O76" s="24"/>
      <c r="P76" s="24"/>
      <c r="Q76" s="24"/>
    </row>
    <row r="77" spans="1:17" ht="12.75">
      <c r="A77" s="2"/>
      <c r="B77" s="24"/>
      <c r="C77" s="2"/>
      <c r="D77" s="2"/>
      <c r="E77" s="2"/>
      <c r="O77" s="24"/>
      <c r="P77" s="24"/>
      <c r="Q77" s="24"/>
    </row>
    <row r="78" spans="1:17" ht="12.75">
      <c r="A78" s="2"/>
      <c r="B78" s="24"/>
      <c r="C78" s="2"/>
      <c r="D78" s="2"/>
      <c r="E78" s="2"/>
      <c r="O78" s="24"/>
      <c r="P78" s="24"/>
      <c r="Q78" s="24"/>
    </row>
    <row r="79" spans="1:17" ht="12.75">
      <c r="A79" s="2"/>
      <c r="B79" s="24"/>
      <c r="C79" s="2"/>
      <c r="D79" s="2"/>
      <c r="E79" s="2"/>
      <c r="O79" s="24"/>
      <c r="P79" s="24"/>
      <c r="Q79" s="24"/>
    </row>
    <row r="80" spans="1:17" ht="12.75">
      <c r="A80" s="2"/>
      <c r="B80" s="24"/>
      <c r="C80" s="2"/>
      <c r="D80" s="2"/>
      <c r="E80" s="2"/>
      <c r="O80" s="24"/>
      <c r="P80" s="24"/>
      <c r="Q80" s="24"/>
    </row>
    <row r="81" spans="1:17" ht="12.75">
      <c r="A81" s="2"/>
      <c r="B81" s="24"/>
      <c r="C81" s="2"/>
      <c r="D81" s="2"/>
      <c r="E81" s="2"/>
      <c r="O81" s="24"/>
      <c r="P81" s="24"/>
      <c r="Q81" s="24"/>
    </row>
    <row r="82" spans="1:17" ht="12.75">
      <c r="A82" s="2"/>
      <c r="B82" s="24"/>
      <c r="C82" s="2"/>
      <c r="D82" s="2"/>
      <c r="E82" s="2"/>
      <c r="O82" s="24"/>
      <c r="P82" s="24"/>
      <c r="Q82" s="24"/>
    </row>
    <row r="83" spans="1:17" ht="12.75">
      <c r="A83" s="2"/>
      <c r="B83" s="24"/>
      <c r="C83" s="2"/>
      <c r="D83" s="2"/>
      <c r="E83" s="2"/>
      <c r="O83" s="24"/>
      <c r="P83" s="24"/>
      <c r="Q83" s="24"/>
    </row>
    <row r="84" spans="1:17" ht="12.75">
      <c r="A84" s="2"/>
      <c r="B84" s="24"/>
      <c r="C84" s="2"/>
      <c r="D84" s="2"/>
      <c r="E84" s="2"/>
      <c r="O84" s="24"/>
      <c r="P84" s="24"/>
      <c r="Q84" s="24"/>
    </row>
    <row r="85" spans="1:17" ht="12.75">
      <c r="A85" s="2"/>
      <c r="B85" s="24"/>
      <c r="C85" s="2"/>
      <c r="D85" s="2"/>
      <c r="E85" s="2"/>
      <c r="O85" s="24"/>
      <c r="P85" s="24"/>
      <c r="Q85" s="24"/>
    </row>
    <row r="86" spans="1:17" ht="12.75">
      <c r="A86" s="2"/>
      <c r="B86" s="24"/>
      <c r="C86" s="2"/>
      <c r="D86" s="2"/>
      <c r="E86" s="2"/>
      <c r="O86" s="24"/>
      <c r="P86" s="24"/>
      <c r="Q86" s="24"/>
    </row>
    <row r="87" spans="1:17" ht="12.75">
      <c r="A87" s="2"/>
      <c r="B87" s="24"/>
      <c r="C87" s="2"/>
      <c r="D87" s="2"/>
      <c r="E87" s="2"/>
      <c r="O87" s="24"/>
      <c r="P87" s="24"/>
      <c r="Q87" s="24"/>
    </row>
    <row r="88" spans="1:17" ht="12.75">
      <c r="A88" s="2"/>
      <c r="B88" s="24"/>
      <c r="C88" s="2"/>
      <c r="D88" s="2"/>
      <c r="E88" s="2"/>
      <c r="O88" s="24"/>
      <c r="P88" s="24"/>
      <c r="Q88" s="24"/>
    </row>
    <row r="89" spans="1:17" ht="12.75">
      <c r="A89" s="2"/>
      <c r="B89" s="24"/>
      <c r="C89" s="2"/>
      <c r="D89" s="2"/>
      <c r="E89" s="2"/>
      <c r="O89" s="24"/>
      <c r="P89" s="24"/>
      <c r="Q89" s="24"/>
    </row>
    <row r="90" spans="1:17" ht="12.75">
      <c r="A90" s="2"/>
      <c r="B90" s="24"/>
      <c r="C90" s="2"/>
      <c r="D90" s="2"/>
      <c r="E90" s="2"/>
      <c r="O90" s="24"/>
      <c r="P90" s="24"/>
      <c r="Q90" s="24"/>
    </row>
    <row r="91" spans="1:17" ht="12.75">
      <c r="A91" s="2"/>
      <c r="B91" s="24"/>
      <c r="C91" s="2"/>
      <c r="D91" s="2"/>
      <c r="E91" s="2"/>
      <c r="O91" s="24"/>
      <c r="P91" s="24"/>
      <c r="Q91" s="24"/>
    </row>
    <row r="92" spans="1:17" ht="12.75">
      <c r="A92" s="2"/>
      <c r="B92" s="24"/>
      <c r="C92" s="2"/>
      <c r="D92" s="2"/>
      <c r="E92" s="2"/>
      <c r="O92" s="24"/>
      <c r="P92" s="24"/>
      <c r="Q92" s="24"/>
    </row>
    <row r="93" spans="1:17" ht="12.75">
      <c r="A93" s="2"/>
      <c r="B93" s="24"/>
      <c r="C93" s="2"/>
      <c r="D93" s="2"/>
      <c r="E93" s="2"/>
      <c r="O93" s="24"/>
      <c r="P93" s="24"/>
      <c r="Q93" s="24"/>
    </row>
    <row r="94" spans="1:17" ht="12.75">
      <c r="A94" s="2"/>
      <c r="B94" s="24"/>
      <c r="C94" s="2"/>
      <c r="D94" s="2"/>
      <c r="E94" s="2"/>
      <c r="O94" s="24"/>
      <c r="P94" s="24"/>
      <c r="Q94" s="24"/>
    </row>
    <row r="95" spans="1:17" ht="12.75">
      <c r="A95" s="2"/>
      <c r="B95" s="24"/>
      <c r="C95" s="2"/>
      <c r="D95" s="2"/>
      <c r="E95" s="2"/>
      <c r="O95" s="24"/>
      <c r="P95" s="24"/>
      <c r="Q95" s="24"/>
    </row>
    <row r="96" spans="1:17" ht="12.75">
      <c r="A96" s="2"/>
      <c r="B96" s="24"/>
      <c r="C96" s="2"/>
      <c r="D96" s="2"/>
      <c r="E96" s="2"/>
      <c r="O96" s="24"/>
      <c r="P96" s="24"/>
      <c r="Q96" s="24"/>
    </row>
    <row r="97" spans="1:17" ht="12.75">
      <c r="A97" s="2"/>
      <c r="B97" s="24"/>
      <c r="C97" s="2"/>
      <c r="D97" s="2"/>
      <c r="E97" s="2"/>
      <c r="O97" s="24"/>
      <c r="P97" s="24"/>
      <c r="Q97" s="24"/>
    </row>
    <row r="98" spans="1:17" ht="12.75">
      <c r="A98" s="2"/>
      <c r="B98" s="24"/>
      <c r="C98" s="2"/>
      <c r="D98" s="2"/>
      <c r="E98" s="2"/>
      <c r="O98" s="24"/>
      <c r="P98" s="24"/>
      <c r="Q98" s="24"/>
    </row>
    <row r="99" spans="1:17" ht="12.75">
      <c r="A99" s="2"/>
      <c r="B99" s="24"/>
      <c r="C99" s="2"/>
      <c r="D99" s="2"/>
      <c r="E99" s="2"/>
      <c r="O99" s="24"/>
      <c r="P99" s="24"/>
      <c r="Q99" s="24"/>
    </row>
    <row r="100" spans="1:17" ht="12.75">
      <c r="A100" s="2"/>
      <c r="B100" s="24"/>
      <c r="C100" s="2"/>
      <c r="D100" s="2"/>
      <c r="E100" s="2"/>
      <c r="O100" s="24"/>
      <c r="P100" s="24"/>
      <c r="Q100" s="24"/>
    </row>
    <row r="101" spans="1:17" ht="12.75">
      <c r="A101" s="2"/>
      <c r="B101" s="24"/>
      <c r="C101" s="2"/>
      <c r="D101" s="2"/>
      <c r="E101" s="2"/>
      <c r="O101" s="24"/>
      <c r="P101" s="24"/>
      <c r="Q101" s="24"/>
    </row>
    <row r="102" spans="1:17" ht="12.75">
      <c r="A102" s="2"/>
      <c r="B102" s="24"/>
      <c r="C102" s="2"/>
      <c r="D102" s="2"/>
      <c r="E102" s="2"/>
      <c r="O102" s="24"/>
      <c r="P102" s="24"/>
      <c r="Q102" s="24"/>
    </row>
    <row r="103" spans="1:17" ht="12.75">
      <c r="A103" s="2"/>
      <c r="B103" s="24"/>
      <c r="C103" s="2"/>
      <c r="D103" s="2"/>
      <c r="E103" s="2"/>
      <c r="O103" s="24"/>
      <c r="P103" s="24"/>
      <c r="Q103" s="24"/>
    </row>
    <row r="104" spans="1:17" ht="12.75">
      <c r="A104" s="2"/>
      <c r="B104" s="24"/>
      <c r="C104" s="2"/>
      <c r="D104" s="2"/>
      <c r="E104" s="2"/>
      <c r="O104" s="24"/>
      <c r="P104" s="24"/>
      <c r="Q104" s="24"/>
    </row>
    <row r="105" spans="1:17" ht="12.75">
      <c r="A105" s="2"/>
      <c r="B105" s="24"/>
      <c r="C105" s="2"/>
      <c r="D105" s="2"/>
      <c r="E105" s="2"/>
      <c r="O105" s="24"/>
      <c r="P105" s="24"/>
      <c r="Q105" s="24"/>
    </row>
    <row r="106" spans="1:17" ht="12.75">
      <c r="A106" s="2"/>
      <c r="B106" s="24"/>
      <c r="C106" s="2"/>
      <c r="D106" s="2"/>
      <c r="E106" s="2"/>
      <c r="O106" s="24"/>
      <c r="P106" s="24"/>
      <c r="Q106" s="24"/>
    </row>
    <row r="107" spans="1:17" ht="12.75">
      <c r="A107" s="2"/>
      <c r="B107" s="24"/>
      <c r="C107" s="2"/>
      <c r="D107" s="2"/>
      <c r="E107" s="2"/>
      <c r="O107" s="24"/>
      <c r="P107" s="24"/>
      <c r="Q107" s="24"/>
    </row>
    <row r="108" spans="1:17" ht="12.75">
      <c r="A108" s="2"/>
      <c r="B108" s="24"/>
      <c r="C108" s="2"/>
      <c r="D108" s="2"/>
      <c r="E108" s="2"/>
      <c r="O108" s="24"/>
      <c r="P108" s="24"/>
      <c r="Q108" s="24"/>
    </row>
    <row r="109" spans="1:17" ht="12.75">
      <c r="A109" s="2"/>
      <c r="B109" s="24"/>
      <c r="C109" s="2"/>
      <c r="D109" s="2"/>
      <c r="E109" s="2"/>
      <c r="O109" s="24"/>
      <c r="P109" s="24"/>
      <c r="Q109" s="24"/>
    </row>
    <row r="110" spans="1:17" ht="12.75">
      <c r="A110" s="2"/>
      <c r="B110" s="24"/>
      <c r="C110" s="2"/>
      <c r="D110" s="2"/>
      <c r="E110" s="2"/>
      <c r="O110" s="24"/>
      <c r="P110" s="24"/>
      <c r="Q110" s="24"/>
    </row>
    <row r="111" spans="1:17" ht="12.75">
      <c r="A111" s="2"/>
      <c r="B111" s="24"/>
      <c r="C111" s="2"/>
      <c r="D111" s="2"/>
      <c r="E111" s="2"/>
      <c r="O111" s="24"/>
      <c r="P111" s="24"/>
      <c r="Q111" s="24"/>
    </row>
    <row r="112" spans="1:17" ht="12.75">
      <c r="A112" s="2"/>
      <c r="B112" s="24"/>
      <c r="C112" s="2"/>
      <c r="D112" s="2"/>
      <c r="E112" s="2"/>
      <c r="O112" s="24"/>
      <c r="P112" s="24"/>
      <c r="Q112" s="24"/>
    </row>
    <row r="113" spans="1:17" ht="12.75">
      <c r="A113" s="2"/>
      <c r="B113" s="24"/>
      <c r="C113" s="2"/>
      <c r="D113" s="2"/>
      <c r="E113" s="2"/>
      <c r="O113" s="24"/>
      <c r="P113" s="24"/>
      <c r="Q113" s="24"/>
    </row>
    <row r="114" spans="1:17" ht="12.75">
      <c r="A114" s="2"/>
      <c r="B114" s="24"/>
      <c r="C114" s="2"/>
      <c r="D114" s="2"/>
      <c r="E114" s="2"/>
      <c r="O114" s="24"/>
      <c r="P114" s="24"/>
      <c r="Q114" s="24"/>
    </row>
    <row r="115" spans="1:17" ht="12.75">
      <c r="A115" s="2"/>
      <c r="B115" s="24"/>
      <c r="C115" s="2"/>
      <c r="D115" s="2"/>
      <c r="E115" s="2"/>
      <c r="O115" s="24"/>
      <c r="P115" s="24"/>
      <c r="Q115" s="24"/>
    </row>
    <row r="116" spans="1:17" ht="12.75">
      <c r="A116" s="2"/>
      <c r="B116" s="24"/>
      <c r="C116" s="2"/>
      <c r="D116" s="2"/>
      <c r="E116" s="2"/>
      <c r="O116" s="24"/>
      <c r="P116" s="24"/>
      <c r="Q116" s="24"/>
    </row>
    <row r="117" spans="1:17" ht="12.75">
      <c r="A117" s="2"/>
      <c r="B117" s="24"/>
      <c r="C117" s="2"/>
      <c r="D117" s="2"/>
      <c r="E117" s="2"/>
      <c r="O117" s="24"/>
      <c r="P117" s="24"/>
      <c r="Q117" s="24"/>
    </row>
    <row r="118" spans="1:17" ht="12.75">
      <c r="A118" s="2"/>
      <c r="B118" s="24"/>
      <c r="C118" s="2"/>
      <c r="D118" s="2"/>
      <c r="E118" s="2"/>
      <c r="O118" s="24"/>
      <c r="P118" s="24"/>
      <c r="Q118" s="24"/>
    </row>
    <row r="119" spans="1:17" ht="12.75">
      <c r="A119" s="2"/>
      <c r="B119" s="24"/>
      <c r="C119" s="2"/>
      <c r="D119" s="2"/>
      <c r="E119" s="2"/>
      <c r="O119" s="24"/>
      <c r="P119" s="24"/>
      <c r="Q119" s="24"/>
    </row>
    <row r="120" spans="1:17" ht="12.75">
      <c r="A120" s="2"/>
      <c r="B120" s="24"/>
      <c r="C120" s="2"/>
      <c r="D120" s="2"/>
      <c r="E120" s="2"/>
      <c r="O120" s="24"/>
      <c r="P120" s="24"/>
      <c r="Q120" s="24"/>
    </row>
    <row r="121" spans="1:17" ht="12.75">
      <c r="A121" s="2"/>
      <c r="B121" s="24"/>
      <c r="C121" s="2"/>
      <c r="D121" s="2"/>
      <c r="E121" s="2"/>
      <c r="O121" s="24"/>
      <c r="P121" s="24"/>
      <c r="Q121" s="24"/>
    </row>
    <row r="122" spans="1:17" ht="12.75">
      <c r="A122" s="2"/>
      <c r="B122" s="24"/>
      <c r="C122" s="2"/>
      <c r="D122" s="2"/>
      <c r="E122" s="2"/>
      <c r="O122" s="24"/>
      <c r="P122" s="24"/>
      <c r="Q122" s="24"/>
    </row>
    <row r="123" spans="1:17" ht="12.75">
      <c r="A123" s="2"/>
      <c r="B123" s="24"/>
      <c r="C123" s="2"/>
      <c r="D123" s="2"/>
      <c r="E123" s="2"/>
      <c r="O123" s="24"/>
      <c r="P123" s="24"/>
      <c r="Q123" s="24"/>
    </row>
    <row r="124" spans="1:17" ht="12.75">
      <c r="A124" s="2"/>
      <c r="B124" s="24"/>
      <c r="C124" s="2"/>
      <c r="D124" s="2"/>
      <c r="E124" s="2"/>
      <c r="O124" s="24"/>
      <c r="P124" s="24"/>
      <c r="Q124" s="24"/>
    </row>
    <row r="125" spans="1:17" ht="12.75">
      <c r="A125" s="2"/>
      <c r="B125" s="24"/>
      <c r="C125" s="2"/>
      <c r="D125" s="2"/>
      <c r="E125" s="2"/>
      <c r="O125" s="24"/>
      <c r="P125" s="24"/>
      <c r="Q125" s="24"/>
    </row>
    <row r="126" spans="1:17" ht="12.75">
      <c r="A126" s="2"/>
      <c r="B126" s="24"/>
      <c r="C126" s="2"/>
      <c r="D126" s="2"/>
      <c r="E126" s="2"/>
      <c r="O126" s="24"/>
      <c r="P126" s="24"/>
      <c r="Q126" s="24"/>
    </row>
  </sheetData>
  <sheetProtection/>
  <mergeCells count="28">
    <mergeCell ref="V10:V13"/>
    <mergeCell ref="W10:W12"/>
    <mergeCell ref="G11:G12"/>
    <mergeCell ref="H11:H12"/>
    <mergeCell ref="I11:I12"/>
    <mergeCell ref="L11:L12"/>
    <mergeCell ref="M11:M12"/>
    <mergeCell ref="N11:N12"/>
    <mergeCell ref="R10:R12"/>
    <mergeCell ref="S10:S12"/>
    <mergeCell ref="T10:T12"/>
    <mergeCell ref="U10:U12"/>
    <mergeCell ref="G10:I10"/>
    <mergeCell ref="J10:J12"/>
    <mergeCell ref="K10:K12"/>
    <mergeCell ref="L10:N10"/>
    <mergeCell ref="P10:P12"/>
    <mergeCell ref="Q10:Q12"/>
    <mergeCell ref="A10:A13"/>
    <mergeCell ref="O10:O13"/>
    <mergeCell ref="C10:E13"/>
    <mergeCell ref="F10:F13"/>
    <mergeCell ref="B10:B13"/>
    <mergeCell ref="B1:R3"/>
    <mergeCell ref="A8:V8"/>
    <mergeCell ref="A9:V9"/>
    <mergeCell ref="B4:R4"/>
    <mergeCell ref="B5:R5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User2</cp:lastModifiedBy>
  <cp:lastPrinted>2010-04-28T05:08:35Z</cp:lastPrinted>
  <dcterms:created xsi:type="dcterms:W3CDTF">2007-10-24T16:54:59Z</dcterms:created>
  <dcterms:modified xsi:type="dcterms:W3CDTF">2012-09-06T07:31:48Z</dcterms:modified>
  <cp:category/>
  <cp:version/>
  <cp:contentType/>
  <cp:contentStatus/>
</cp:coreProperties>
</file>