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0\изм.21.10.2020г\"/>
    </mc:Choice>
  </mc:AlternateContent>
  <xr:revisionPtr revIDLastSave="0" documentId="13_ncr:1_{06EA40F1-0ECF-4660-9356-FC07AED1EFA7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91029"/>
</workbook>
</file>

<file path=xl/calcChain.xml><?xml version="1.0" encoding="utf-8"?>
<calcChain xmlns="http://schemas.openxmlformats.org/spreadsheetml/2006/main">
  <c r="G77" i="12" l="1"/>
  <c r="F98" i="12" l="1"/>
  <c r="F58" i="12"/>
  <c r="F43" i="12"/>
  <c r="F127" i="12"/>
  <c r="F111" i="12"/>
  <c r="F110" i="12"/>
  <c r="F94" i="12"/>
  <c r="F92" i="12" s="1"/>
  <c r="F81" i="12"/>
  <c r="F78" i="12"/>
  <c r="F73" i="12"/>
  <c r="F68" i="12" s="1"/>
  <c r="F65" i="12"/>
  <c r="F59" i="12"/>
  <c r="F26" i="12"/>
  <c r="F33" i="12"/>
  <c r="F77" i="12" l="1"/>
  <c r="F18" i="12"/>
  <c r="F54" i="12"/>
  <c r="F52" i="12"/>
  <c r="F119" i="12"/>
  <c r="F76" i="12"/>
  <c r="F74" i="12" s="1"/>
  <c r="F64" i="12"/>
  <c r="F51" i="12" l="1"/>
  <c r="H98" i="12"/>
  <c r="G98" i="12"/>
  <c r="G97" i="12"/>
  <c r="F117" i="12" l="1"/>
  <c r="G121" i="12" l="1"/>
  <c r="G120" i="12" s="1"/>
  <c r="H121" i="12"/>
  <c r="H120" i="12" s="1"/>
  <c r="F121" i="12"/>
  <c r="G74" i="12"/>
  <c r="H74" i="12"/>
  <c r="H77" i="12" l="1"/>
  <c r="G68" i="12" l="1"/>
  <c r="H68" i="12"/>
  <c r="G35" i="12" l="1"/>
  <c r="H35" i="12"/>
  <c r="F35" i="12"/>
  <c r="F120" i="12" l="1"/>
  <c r="G58" i="12" l="1"/>
  <c r="G67" i="12"/>
  <c r="F67" i="12"/>
  <c r="F107" i="12" l="1"/>
  <c r="G54" i="12"/>
  <c r="H54" i="12"/>
  <c r="G52" i="12"/>
  <c r="H52" i="12"/>
  <c r="H67" i="12" l="1"/>
  <c r="F106" i="12" l="1"/>
  <c r="G126" i="12"/>
  <c r="H126" i="12"/>
  <c r="F126" i="12"/>
  <c r="F57" i="12"/>
  <c r="H58" i="12" l="1"/>
  <c r="F42" i="12"/>
  <c r="G18" i="12"/>
  <c r="H18" i="12"/>
  <c r="H92" i="12" l="1"/>
  <c r="G92" i="12"/>
  <c r="H107" i="12" l="1"/>
  <c r="G107" i="12"/>
  <c r="H43" i="12" l="1"/>
  <c r="G43" i="12"/>
  <c r="H106" i="12" l="1"/>
  <c r="H125" i="12"/>
  <c r="H124" i="12" s="1"/>
  <c r="H97" i="12"/>
  <c r="H96" i="12" s="1"/>
  <c r="H91" i="12"/>
  <c r="H64" i="12"/>
  <c r="H57" i="12" s="1"/>
  <c r="H51" i="12"/>
  <c r="H48" i="12"/>
  <c r="H47" i="12" s="1"/>
  <c r="H46" i="12" s="1"/>
  <c r="H42" i="12"/>
  <c r="H16" i="12"/>
  <c r="G106" i="12"/>
  <c r="G125" i="12"/>
  <c r="G124" i="12" s="1"/>
  <c r="G96" i="12"/>
  <c r="G91" i="12"/>
  <c r="G64" i="12"/>
  <c r="G57" i="12" s="1"/>
  <c r="G51" i="12"/>
  <c r="G48" i="12"/>
  <c r="G47" i="12" s="1"/>
  <c r="G46" i="12" s="1"/>
  <c r="G42" i="12"/>
  <c r="G16" i="12"/>
  <c r="G15" i="12" l="1"/>
  <c r="G105" i="12"/>
  <c r="H15" i="12"/>
  <c r="H14" i="12" s="1"/>
  <c r="H105" i="12"/>
  <c r="H13" i="12" l="1"/>
  <c r="G14" i="12"/>
  <c r="G13" i="12" s="1"/>
  <c r="H103" i="12"/>
  <c r="F48" i="12"/>
  <c r="F47" i="12" s="1"/>
  <c r="F46" i="12" s="1"/>
  <c r="G103" i="12" l="1"/>
  <c r="F16" i="12"/>
  <c r="F15" i="12" s="1"/>
  <c r="F91" i="12" l="1"/>
  <c r="F97" i="12" l="1"/>
  <c r="F96" i="12" s="1"/>
  <c r="F14" i="12" s="1"/>
  <c r="F103" i="12" l="1"/>
  <c r="F125" i="12"/>
  <c r="F124" i="12" s="1"/>
  <c r="F105" i="12" l="1"/>
  <c r="F13" i="12" s="1"/>
</calcChain>
</file>

<file path=xl/sharedStrings.xml><?xml version="1.0" encoding="utf-8"?>
<sst xmlns="http://schemas.openxmlformats.org/spreadsheetml/2006/main" count="575" uniqueCount="185">
  <si>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</si>
  <si>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</si>
  <si>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</si>
  <si>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</si>
  <si>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</si>
  <si>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</si>
  <si>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</si>
  <si>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</si>
  <si>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</si>
  <si>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</si>
  <si>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</si>
  <si>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</si>
  <si>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</si>
  <si>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</si>
  <si>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</si>
  <si>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</si>
  <si>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</si>
  <si>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</si>
  <si>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</si>
  <si>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</si>
  <si>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</si>
  <si>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</si>
  <si>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</si>
  <si>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</si>
  <si>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</si>
  <si>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</si>
  <si>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</si>
  <si>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</si>
  <si>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</si>
  <si>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</si>
  <si>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</si>
  <si>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</si>
  <si>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</si>
  <si>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</si>
  <si>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</si>
  <si>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</si>
  <si>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</si>
  <si>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</si>
  <si>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</si>
  <si>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</si>
  <si>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</si>
  <si>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</si>
  <si>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</si>
  <si>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</si>
  <si>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</si>
  <si>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</si>
  <si>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</si>
  <si>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</si>
  <si>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</si>
  <si>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</si>
  <si>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</si>
  <si>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</si>
  <si>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</si>
  <si>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</si>
  <si>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</si>
  <si>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</si>
  <si>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</si>
  <si>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</si>
  <si>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</si>
  <si>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</si>
  <si>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</si>
  <si>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</si>
  <si>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</si>
  <si>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</si>
  <si>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</si>
  <si>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</si>
  <si>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</si>
  <si>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</si>
  <si>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</si>
  <si>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</si>
  <si>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</si>
  <si>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</si>
  <si>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</si>
  <si>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</si>
  <si>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</si>
  <si>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</si>
  <si>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</si>
  <si>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</si>
  <si>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</si>
  <si>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</si>
  <si>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</si>
  <si>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</si>
  <si>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</si>
  <si>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</si>
  <si>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</si>
  <si>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</si>
  <si>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</si>
  <si>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</si>
  <si>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</si>
  <si>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</si>
  <si>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</si>
  <si>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</si>
  <si>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</si>
  <si>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</si>
  <si>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</si>
  <si>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</si>
  <si>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</si>
  <si>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</si>
  <si>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</si>
  <si>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</si>
  <si>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</si>
  <si>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</si>
  <si>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</si>
  <si>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</si>
  <si>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</si>
  <si>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</si>
  <si>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</si>
  <si>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</si>
  <si>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</si>
  <si>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</si>
  <si>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8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</si>
  <si>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</si>
  <si>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</si>
  <si>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</si>
  <si>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</si>
  <si>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</si>
  <si>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</si>
  <si>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</si>
  <si>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</si>
  <si>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</si>
  <si>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0314</t>
  </si>
  <si>
    <t>Строительство и содержание автомобильных дорог и инженерных сооружений на них. (в рамках мероприятий 147-ОЗ)</t>
  </si>
  <si>
    <t>Стимулирующие выплаты работникам культуры</t>
  </si>
  <si>
    <t>Стимулирующие выплаты работниккам культуры</t>
  </si>
  <si>
    <t>Очередной 2020 год</t>
  </si>
  <si>
    <t>Прогнозируемый                   2021 год</t>
  </si>
  <si>
    <t>Прогнозируемый                2022 год</t>
  </si>
  <si>
    <t>Коммунальное хозяйство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</si>
  <si>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</si>
  <si>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</si>
  <si>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</si>
  <si>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</si>
  <si>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</si>
  <si>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</si>
  <si>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38,95</t>
  </si>
  <si>
    <t>59,6</t>
  </si>
  <si>
    <t>6290013070</t>
  </si>
  <si>
    <t>6180071340</t>
  </si>
  <si>
    <t>Охрана семьи и детства</t>
  </si>
  <si>
    <t>1004</t>
  </si>
  <si>
    <t>7Ц20000000</t>
  </si>
  <si>
    <t>7Ц70019284</t>
  </si>
  <si>
    <t>6290015200</t>
  </si>
  <si>
    <t>7Ц30000000</t>
  </si>
  <si>
    <t>7Ц30015380</t>
  </si>
  <si>
    <t>7Ц30015400</t>
  </si>
  <si>
    <t>7Ц30015420</t>
  </si>
  <si>
    <t>7Ц300S4660</t>
  </si>
  <si>
    <t>7Ц60018932</t>
  </si>
  <si>
    <t>7Ц50015230</t>
  </si>
  <si>
    <t>7Ц40012500</t>
  </si>
  <si>
    <t>7Ц40000000</t>
  </si>
  <si>
    <t>7Ц40012600</t>
  </si>
  <si>
    <t>7Ц40015630</t>
  </si>
  <si>
    <t>7Ц41100000</t>
  </si>
  <si>
    <t>7Ц400S360</t>
  </si>
  <si>
    <t>7Ц41115340</t>
  </si>
  <si>
    <t>7Ц40015340</t>
  </si>
  <si>
    <t>7Ц20015100</t>
  </si>
  <si>
    <t>7Ц20015120</t>
  </si>
  <si>
    <t>7Ц20015690</t>
  </si>
  <si>
    <t>7Ц30015390</t>
  </si>
  <si>
    <t>7Ц300S0140</t>
  </si>
  <si>
    <t>7Ц300S4770</t>
  </si>
  <si>
    <t>7Ц10019100</t>
  </si>
  <si>
    <t>7Ц10015510</t>
  </si>
  <si>
    <t>7Ц30016400</t>
  </si>
  <si>
    <t>7Ц00000000</t>
  </si>
  <si>
    <t>7Ц10000000</t>
  </si>
  <si>
    <t>7Ц50018660</t>
  </si>
  <si>
    <t>7Ц50000000</t>
  </si>
  <si>
    <t>7Ц300S4840</t>
  </si>
  <si>
    <t>7Ц300S4841</t>
  </si>
  <si>
    <t xml:space="preserve">7Ц3 00L4970 </t>
  </si>
  <si>
    <t>322</t>
  </si>
  <si>
    <t xml:space="preserve">Ведомственная структура расходов бюджета Пудомягского сельского поселения на 2020 год и плановый период 2021-2022 годов.                                                    </t>
  </si>
  <si>
    <t>831</t>
  </si>
  <si>
    <t>7Ц30015200</t>
  </si>
  <si>
    <t>7Ц30015410</t>
  </si>
  <si>
    <t>7Ц300S4790</t>
  </si>
  <si>
    <t>6290015040</t>
  </si>
  <si>
    <t>851</t>
  </si>
  <si>
    <t>7Ц300L5760</t>
  </si>
  <si>
    <t>1</t>
  </si>
  <si>
    <t>от 21.10.2020 г. 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</si>
</sst>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27"/>
  <sheetViews>
    <sheetView tabSelected="1" workbookViewId="0">
      <selection activeCell="F13" sqref="F13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10.140625" customWidth="1"/>
    <col min="5" max="5" width="4.7109375" customWidth="1"/>
    <col min="6" max="6" width="9.7109375" customWidth="1"/>
    <col min="7" max="7" width="15.140625" customWidth="1"/>
    <col min="8" max="8" width="16.28515625" customWidth="1"/>
    <col min="9" max="33" width="15.7109375" customWidth="1"/>
  </cols>
  <sheetData>
    <row r="2" spans="1:8" x14ac:dyDescent="0.2">
      <c r="D2" s="8" t="s">
        <v>77</v>
      </c>
    </row>
    <row r="3" spans="1:8" x14ac:dyDescent="0.2">
      <c r="D3" s="8" t="s">
        <v>70</v>
      </c>
    </row>
    <row r="4" spans="1:8" x14ac:dyDescent="0.2">
      <c r="A4" s="12"/>
      <c r="D4" s="8" t="s">
        <v>71</v>
      </c>
    </row>
    <row r="5" spans="1:8" ht="11.25" customHeight="1" x14ac:dyDescent="0.2">
      <c r="A5" s="13"/>
      <c r="B5" s="2"/>
      <c r="C5" s="2"/>
      <c r="D5" s="14" t="s">
        <v>184</v>
      </c>
      <c r="E5" s="2"/>
      <c r="F5" s="14"/>
    </row>
    <row r="6" spans="1:8" x14ac:dyDescent="0.2">
      <c r="A6" s="70" t="s">
        <v>175</v>
      </c>
      <c r="B6" s="70"/>
      <c r="C6" s="70"/>
      <c r="D6" s="70"/>
      <c r="E6" s="70"/>
      <c r="F6" s="70"/>
      <c r="G6" s="70"/>
      <c r="H6" s="70"/>
    </row>
    <row r="7" spans="1:8" ht="15.75" customHeight="1" x14ac:dyDescent="0.2">
      <c r="A7" s="70"/>
      <c r="B7" s="70"/>
      <c r="C7" s="70"/>
      <c r="D7" s="70"/>
      <c r="E7" s="70"/>
      <c r="F7" s="70"/>
      <c r="G7" s="70"/>
      <c r="H7" s="70"/>
    </row>
    <row r="8" spans="1:8" ht="15.75" customHeight="1" x14ac:dyDescent="0.2">
      <c r="A8" s="70"/>
      <c r="B8" s="70"/>
      <c r="C8" s="70"/>
      <c r="D8" s="70"/>
      <c r="E8" s="70"/>
      <c r="F8" s="70"/>
      <c r="G8" s="70"/>
      <c r="H8" s="70"/>
    </row>
    <row r="9" spans="1:8" ht="13.5" customHeight="1" x14ac:dyDescent="0.2">
      <c r="A9" s="29"/>
      <c r="B9" s="7"/>
      <c r="C9" s="8"/>
      <c r="D9" s="8"/>
      <c r="E9" s="8"/>
      <c r="F9" s="29" t="s">
        <v>11</v>
      </c>
    </row>
    <row r="10" spans="1:8" ht="12.75" customHeight="1" x14ac:dyDescent="0.2">
      <c r="A10" s="71" t="s">
        <v>12</v>
      </c>
      <c r="B10" s="73" t="s">
        <v>6</v>
      </c>
      <c r="C10" s="74"/>
      <c r="D10" s="74"/>
      <c r="E10" s="74"/>
      <c r="F10" s="71" t="s">
        <v>124</v>
      </c>
      <c r="G10" s="71" t="s">
        <v>125</v>
      </c>
      <c r="H10" s="71" t="s">
        <v>126</v>
      </c>
    </row>
    <row r="11" spans="1:8" ht="18.600000000000001" customHeight="1" x14ac:dyDescent="0.2">
      <c r="A11" s="72"/>
      <c r="B11" s="33" t="s">
        <v>7</v>
      </c>
      <c r="C11" s="33" t="s">
        <v>10</v>
      </c>
      <c r="D11" s="33" t="s">
        <v>9</v>
      </c>
      <c r="E11" s="33" t="s">
        <v>8</v>
      </c>
      <c r="F11" s="72"/>
      <c r="G11" s="72"/>
      <c r="H11" s="72"/>
    </row>
    <row r="12" spans="1:8" x14ac:dyDescent="0.2">
      <c r="A12" s="34" t="s">
        <v>183</v>
      </c>
      <c r="B12" s="34" t="s">
        <v>0</v>
      </c>
      <c r="C12" s="34" t="s">
        <v>1</v>
      </c>
      <c r="D12" s="34" t="s">
        <v>2</v>
      </c>
      <c r="E12" s="34" t="s">
        <v>5</v>
      </c>
      <c r="F12" s="34" t="s">
        <v>3</v>
      </c>
      <c r="G12" s="34" t="s">
        <v>4</v>
      </c>
      <c r="H12" s="34" t="s">
        <v>110</v>
      </c>
    </row>
    <row r="13" spans="1:8" x14ac:dyDescent="0.2">
      <c r="A13" s="34" t="s">
        <v>69</v>
      </c>
      <c r="B13" s="34"/>
      <c r="C13" s="34"/>
      <c r="D13" s="34"/>
      <c r="E13" s="34"/>
      <c r="F13" s="53">
        <f>F14+F105</f>
        <v>62209.235000000001</v>
      </c>
      <c r="G13" s="53">
        <f>G14+G105</f>
        <v>46962.299000000006</v>
      </c>
      <c r="H13" s="53">
        <f>H14+H105</f>
        <v>46100.000000000007</v>
      </c>
    </row>
    <row r="14" spans="1:8" ht="48" x14ac:dyDescent="0.2">
      <c r="A14" s="20" t="s">
        <v>75</v>
      </c>
      <c r="B14" s="9" t="s">
        <v>14</v>
      </c>
      <c r="C14" s="9" t="s">
        <v>13</v>
      </c>
      <c r="D14" s="9" t="s">
        <v>13</v>
      </c>
      <c r="E14" s="9" t="s">
        <v>13</v>
      </c>
      <c r="F14" s="30">
        <f>+F15+F51+F57+F67+F91+F96+F46</f>
        <v>51535.275000000001</v>
      </c>
      <c r="G14" s="30">
        <f>+G15+G51+G57+G67+G91+G96+G46</f>
        <v>39719.549000000006</v>
      </c>
      <c r="H14" s="30">
        <f>+H15+H51+H57+H67+H91+H96+H46</f>
        <v>38677.770000000004</v>
      </c>
    </row>
    <row r="15" spans="1:8" x14ac:dyDescent="0.2">
      <c r="A15" s="10" t="s">
        <v>16</v>
      </c>
      <c r="B15" s="9" t="s">
        <v>14</v>
      </c>
      <c r="C15" s="9" t="s">
        <v>15</v>
      </c>
      <c r="D15" s="9" t="s">
        <v>13</v>
      </c>
      <c r="E15" s="9" t="s">
        <v>13</v>
      </c>
      <c r="F15" s="11">
        <f>+F16+F18+F35+F39+F42</f>
        <v>20161.704000000002</v>
      </c>
      <c r="G15" s="11">
        <f>+G16+G18+G35+G39+G42</f>
        <v>14523.78</v>
      </c>
      <c r="H15" s="11">
        <f>+H16+H18+H35+H39+H42</f>
        <v>15239.12</v>
      </c>
    </row>
    <row r="16" spans="1:8" ht="45" x14ac:dyDescent="0.2">
      <c r="A16" s="10" t="s">
        <v>18</v>
      </c>
      <c r="B16" s="9" t="s">
        <v>14</v>
      </c>
      <c r="C16" s="9" t="s">
        <v>17</v>
      </c>
      <c r="D16" s="9" t="s">
        <v>79</v>
      </c>
      <c r="E16" s="9" t="s">
        <v>13</v>
      </c>
      <c r="F16" s="11">
        <f>+F17</f>
        <v>0</v>
      </c>
      <c r="G16" s="11">
        <f>+G17</f>
        <v>300</v>
      </c>
      <c r="H16" s="11">
        <f>+H17</f>
        <v>300</v>
      </c>
    </row>
    <row r="17" spans="1:8" ht="45" x14ac:dyDescent="0.2">
      <c r="A17" s="4" t="s">
        <v>20</v>
      </c>
      <c r="B17" s="1" t="s">
        <v>14</v>
      </c>
      <c r="C17" s="1" t="s">
        <v>17</v>
      </c>
      <c r="D17" s="1" t="s">
        <v>80</v>
      </c>
      <c r="E17" s="1" t="s">
        <v>19</v>
      </c>
      <c r="F17" s="6">
        <v>0</v>
      </c>
      <c r="G17" s="6">
        <v>300</v>
      </c>
      <c r="H17" s="6">
        <v>300</v>
      </c>
    </row>
    <row r="18" spans="1:8" ht="45" x14ac:dyDescent="0.2">
      <c r="A18" s="35" t="s">
        <v>22</v>
      </c>
      <c r="B18" s="36" t="s">
        <v>14</v>
      </c>
      <c r="C18" s="36" t="s">
        <v>21</v>
      </c>
      <c r="D18" s="36" t="s">
        <v>79</v>
      </c>
      <c r="E18" s="36" t="s">
        <v>13</v>
      </c>
      <c r="F18" s="37">
        <f>SUM(F19:F34)</f>
        <v>14924.121000000001</v>
      </c>
      <c r="G18" s="37">
        <f>SUM(G19:G34)</f>
        <v>13758.18</v>
      </c>
      <c r="H18" s="37">
        <f>SUM(H19:H34)</f>
        <v>14473.52</v>
      </c>
    </row>
    <row r="19" spans="1:8" ht="22.5" x14ac:dyDescent="0.2">
      <c r="A19" s="17" t="s">
        <v>88</v>
      </c>
      <c r="B19" s="15" t="s">
        <v>14</v>
      </c>
      <c r="C19" s="15" t="s">
        <v>21</v>
      </c>
      <c r="D19" s="15" t="s">
        <v>78</v>
      </c>
      <c r="E19" s="15" t="s">
        <v>23</v>
      </c>
      <c r="F19" s="18">
        <v>6700</v>
      </c>
      <c r="G19" s="18">
        <v>6800</v>
      </c>
      <c r="H19" s="18">
        <v>6900</v>
      </c>
    </row>
    <row r="20" spans="1:8" ht="36" customHeight="1" x14ac:dyDescent="0.2">
      <c r="A20" s="17" t="s">
        <v>87</v>
      </c>
      <c r="B20" s="15" t="s">
        <v>14</v>
      </c>
      <c r="C20" s="15" t="s">
        <v>21</v>
      </c>
      <c r="D20" s="15" t="s">
        <v>78</v>
      </c>
      <c r="E20" s="15" t="s">
        <v>90</v>
      </c>
      <c r="F20" s="18">
        <v>2023.4</v>
      </c>
      <c r="G20" s="18">
        <v>2054</v>
      </c>
      <c r="H20" s="18">
        <v>2083</v>
      </c>
    </row>
    <row r="21" spans="1:8" ht="22.5" x14ac:dyDescent="0.2">
      <c r="A21" s="17" t="s">
        <v>88</v>
      </c>
      <c r="B21" s="15" t="s">
        <v>14</v>
      </c>
      <c r="C21" s="15" t="s">
        <v>21</v>
      </c>
      <c r="D21" s="15" t="s">
        <v>81</v>
      </c>
      <c r="E21" s="15" t="s">
        <v>23</v>
      </c>
      <c r="F21" s="18">
        <v>1300</v>
      </c>
      <c r="G21" s="18">
        <v>1450</v>
      </c>
      <c r="H21" s="18">
        <v>1600</v>
      </c>
    </row>
    <row r="22" spans="1:8" ht="45" x14ac:dyDescent="0.2">
      <c r="A22" s="17" t="s">
        <v>87</v>
      </c>
      <c r="B22" s="15" t="s">
        <v>14</v>
      </c>
      <c r="C22" s="15" t="s">
        <v>21</v>
      </c>
      <c r="D22" s="15" t="s">
        <v>81</v>
      </c>
      <c r="E22" s="15" t="s">
        <v>90</v>
      </c>
      <c r="F22" s="18">
        <v>400</v>
      </c>
      <c r="G22" s="18">
        <v>438</v>
      </c>
      <c r="H22" s="18">
        <v>484</v>
      </c>
    </row>
    <row r="23" spans="1:8" ht="22.5" x14ac:dyDescent="0.2">
      <c r="A23" s="17" t="s">
        <v>88</v>
      </c>
      <c r="B23" s="15" t="s">
        <v>14</v>
      </c>
      <c r="C23" s="15" t="s">
        <v>21</v>
      </c>
      <c r="D23" s="15" t="s">
        <v>82</v>
      </c>
      <c r="E23" s="15" t="s">
        <v>23</v>
      </c>
      <c r="F23" s="26">
        <v>963.77</v>
      </c>
      <c r="G23" s="26">
        <v>1002</v>
      </c>
      <c r="H23" s="26">
        <v>1043</v>
      </c>
    </row>
    <row r="24" spans="1:8" ht="45" x14ac:dyDescent="0.2">
      <c r="A24" s="17" t="s">
        <v>87</v>
      </c>
      <c r="B24" s="15" t="s">
        <v>14</v>
      </c>
      <c r="C24" s="15" t="s">
        <v>21</v>
      </c>
      <c r="D24" s="15" t="s">
        <v>82</v>
      </c>
      <c r="E24" s="15" t="s">
        <v>90</v>
      </c>
      <c r="F24" s="26">
        <v>291.06</v>
      </c>
      <c r="G24" s="26">
        <v>303</v>
      </c>
      <c r="H24" s="26">
        <v>315</v>
      </c>
    </row>
    <row r="25" spans="1:8" ht="33.75" x14ac:dyDescent="0.2">
      <c r="A25" s="17" t="s">
        <v>115</v>
      </c>
      <c r="B25" s="15" t="s">
        <v>14</v>
      </c>
      <c r="C25" s="15" t="s">
        <v>21</v>
      </c>
      <c r="D25" s="15" t="s">
        <v>82</v>
      </c>
      <c r="E25" s="15" t="s">
        <v>112</v>
      </c>
      <c r="F25" s="26">
        <v>15</v>
      </c>
      <c r="G25" s="26">
        <v>15</v>
      </c>
      <c r="H25" s="26">
        <v>15</v>
      </c>
    </row>
    <row r="26" spans="1:8" ht="33.75" x14ac:dyDescent="0.2">
      <c r="A26" s="17" t="s">
        <v>25</v>
      </c>
      <c r="B26" s="15" t="s">
        <v>14</v>
      </c>
      <c r="C26" s="15" t="s">
        <v>21</v>
      </c>
      <c r="D26" s="15" t="s">
        <v>82</v>
      </c>
      <c r="E26" s="15" t="s">
        <v>24</v>
      </c>
      <c r="F26" s="18">
        <f>2160.48+105.4+15</f>
        <v>2280.88</v>
      </c>
      <c r="G26" s="18">
        <v>1032.6600000000001</v>
      </c>
      <c r="H26" s="18">
        <v>1500</v>
      </c>
    </row>
    <row r="27" spans="1:8" ht="22.5" x14ac:dyDescent="0.2">
      <c r="A27" s="17" t="s">
        <v>92</v>
      </c>
      <c r="B27" s="15" t="s">
        <v>14</v>
      </c>
      <c r="C27" s="15" t="s">
        <v>21</v>
      </c>
      <c r="D27" s="15" t="s">
        <v>82</v>
      </c>
      <c r="E27" s="27" t="s">
        <v>91</v>
      </c>
      <c r="F27" s="25">
        <v>671.5</v>
      </c>
      <c r="G27" s="25">
        <v>300</v>
      </c>
      <c r="H27" s="25">
        <v>300</v>
      </c>
    </row>
    <row r="28" spans="1:8" ht="33.75" x14ac:dyDescent="0.2">
      <c r="A28" s="55" t="s">
        <v>25</v>
      </c>
      <c r="B28" s="31" t="s">
        <v>14</v>
      </c>
      <c r="C28" s="31" t="s">
        <v>21</v>
      </c>
      <c r="D28" s="31" t="s">
        <v>137</v>
      </c>
      <c r="E28" s="57" t="s">
        <v>24</v>
      </c>
      <c r="F28" s="58">
        <v>3.52</v>
      </c>
      <c r="G28" s="58">
        <v>3.52</v>
      </c>
      <c r="H28" s="58">
        <v>3.52</v>
      </c>
    </row>
    <row r="29" spans="1:8" x14ac:dyDescent="0.2">
      <c r="A29" s="17" t="s">
        <v>114</v>
      </c>
      <c r="B29" s="15" t="s">
        <v>14</v>
      </c>
      <c r="C29" s="15" t="s">
        <v>21</v>
      </c>
      <c r="D29" s="15" t="s">
        <v>82</v>
      </c>
      <c r="E29" s="27" t="s">
        <v>113</v>
      </c>
      <c r="F29" s="25">
        <v>21.530999999999999</v>
      </c>
      <c r="G29" s="25">
        <v>50</v>
      </c>
      <c r="H29" s="25">
        <v>50</v>
      </c>
    </row>
    <row r="30" spans="1:8" x14ac:dyDescent="0.2">
      <c r="A30" s="17" t="s">
        <v>93</v>
      </c>
      <c r="B30" s="15" t="s">
        <v>14</v>
      </c>
      <c r="C30" s="15" t="s">
        <v>21</v>
      </c>
      <c r="D30" s="15" t="s">
        <v>82</v>
      </c>
      <c r="E30" s="27" t="s">
        <v>181</v>
      </c>
      <c r="F30" s="25">
        <v>78.459999999999994</v>
      </c>
      <c r="G30" s="25">
        <v>0</v>
      </c>
      <c r="H30" s="25">
        <v>0</v>
      </c>
    </row>
    <row r="31" spans="1:8" x14ac:dyDescent="0.2">
      <c r="A31" s="17" t="s">
        <v>93</v>
      </c>
      <c r="B31" s="15" t="s">
        <v>14</v>
      </c>
      <c r="C31" s="15" t="s">
        <v>21</v>
      </c>
      <c r="D31" s="15" t="s">
        <v>82</v>
      </c>
      <c r="E31" s="27" t="s">
        <v>94</v>
      </c>
      <c r="F31" s="25">
        <v>0</v>
      </c>
      <c r="G31" s="25">
        <v>100</v>
      </c>
      <c r="H31" s="25">
        <v>50</v>
      </c>
    </row>
    <row r="32" spans="1:8" x14ac:dyDescent="0.2">
      <c r="A32" s="17" t="s">
        <v>95</v>
      </c>
      <c r="B32" s="15" t="s">
        <v>14</v>
      </c>
      <c r="C32" s="15" t="s">
        <v>21</v>
      </c>
      <c r="D32" s="15" t="s">
        <v>82</v>
      </c>
      <c r="E32" s="27" t="s">
        <v>96</v>
      </c>
      <c r="F32" s="25">
        <v>60</v>
      </c>
      <c r="G32" s="25">
        <v>100</v>
      </c>
      <c r="H32" s="25">
        <v>50</v>
      </c>
    </row>
    <row r="33" spans="1:8" ht="33.75" x14ac:dyDescent="0.2">
      <c r="A33" s="17" t="s">
        <v>25</v>
      </c>
      <c r="B33" s="27" t="s">
        <v>14</v>
      </c>
      <c r="C33" s="27" t="s">
        <v>21</v>
      </c>
      <c r="D33" s="27" t="s">
        <v>116</v>
      </c>
      <c r="E33" s="27" t="s">
        <v>24</v>
      </c>
      <c r="F33" s="25">
        <f>70-15</f>
        <v>55</v>
      </c>
      <c r="G33" s="25">
        <v>50</v>
      </c>
      <c r="H33" s="25">
        <v>50</v>
      </c>
    </row>
    <row r="34" spans="1:8" ht="33.75" x14ac:dyDescent="0.2">
      <c r="A34" s="17" t="s">
        <v>25</v>
      </c>
      <c r="B34" s="27" t="s">
        <v>14</v>
      </c>
      <c r="C34" s="27" t="s">
        <v>21</v>
      </c>
      <c r="D34" s="27" t="s">
        <v>117</v>
      </c>
      <c r="E34" s="27" t="s">
        <v>24</v>
      </c>
      <c r="F34" s="25">
        <v>60</v>
      </c>
      <c r="G34" s="25">
        <v>60</v>
      </c>
      <c r="H34" s="25">
        <v>30</v>
      </c>
    </row>
    <row r="35" spans="1:8" x14ac:dyDescent="0.2">
      <c r="A35" s="22" t="s">
        <v>128</v>
      </c>
      <c r="B35" s="23" t="s">
        <v>14</v>
      </c>
      <c r="C35" s="23" t="s">
        <v>129</v>
      </c>
      <c r="D35" s="23"/>
      <c r="E35" s="23"/>
      <c r="F35" s="24">
        <f>F36+F37+F38</f>
        <v>168.55</v>
      </c>
      <c r="G35" s="24">
        <f t="shared" ref="G35:H35" si="0">G36+G37+G38</f>
        <v>0</v>
      </c>
      <c r="H35" s="24">
        <f t="shared" si="0"/>
        <v>0</v>
      </c>
    </row>
    <row r="36" spans="1:8" x14ac:dyDescent="0.2">
      <c r="A36" s="59" t="s">
        <v>128</v>
      </c>
      <c r="B36" s="60"/>
      <c r="C36" s="27" t="s">
        <v>129</v>
      </c>
      <c r="D36" s="27" t="s">
        <v>130</v>
      </c>
      <c r="E36" s="27" t="s">
        <v>131</v>
      </c>
      <c r="F36" s="58">
        <v>70</v>
      </c>
      <c r="G36" s="58">
        <v>0</v>
      </c>
      <c r="H36" s="58">
        <v>0</v>
      </c>
    </row>
    <row r="37" spans="1:8" x14ac:dyDescent="0.2">
      <c r="A37" s="59" t="s">
        <v>128</v>
      </c>
      <c r="B37" s="57" t="s">
        <v>14</v>
      </c>
      <c r="C37" s="27" t="s">
        <v>129</v>
      </c>
      <c r="D37" s="27" t="s">
        <v>132</v>
      </c>
      <c r="E37" s="27" t="s">
        <v>131</v>
      </c>
      <c r="F37" s="61" t="s">
        <v>135</v>
      </c>
      <c r="G37" s="58">
        <v>0</v>
      </c>
      <c r="H37" s="58">
        <v>0</v>
      </c>
    </row>
    <row r="38" spans="1:8" x14ac:dyDescent="0.2">
      <c r="A38" s="59" t="s">
        <v>128</v>
      </c>
      <c r="B38" s="57"/>
      <c r="C38" s="27" t="s">
        <v>129</v>
      </c>
      <c r="D38" s="27" t="s">
        <v>133</v>
      </c>
      <c r="E38" s="27" t="s">
        <v>131</v>
      </c>
      <c r="F38" s="61" t="s">
        <v>134</v>
      </c>
      <c r="G38" s="58">
        <v>0</v>
      </c>
      <c r="H38" s="58">
        <v>0</v>
      </c>
    </row>
    <row r="39" spans="1:8" x14ac:dyDescent="0.2">
      <c r="A39" s="22" t="s">
        <v>28</v>
      </c>
      <c r="B39" s="23" t="s">
        <v>14</v>
      </c>
      <c r="C39" s="23" t="s">
        <v>27</v>
      </c>
      <c r="D39" s="23" t="s">
        <v>13</v>
      </c>
      <c r="E39" s="23" t="s">
        <v>13</v>
      </c>
      <c r="F39" s="24">
        <v>65.599999999999994</v>
      </c>
      <c r="G39" s="24">
        <v>65.599999999999994</v>
      </c>
      <c r="H39" s="24">
        <v>65.599999999999994</v>
      </c>
    </row>
    <row r="40" spans="1:8" x14ac:dyDescent="0.2">
      <c r="A40" s="10" t="s">
        <v>26</v>
      </c>
      <c r="B40" s="9" t="s">
        <v>14</v>
      </c>
      <c r="C40" s="9" t="s">
        <v>27</v>
      </c>
      <c r="D40" s="9" t="s">
        <v>83</v>
      </c>
      <c r="E40" s="9" t="s">
        <v>13</v>
      </c>
      <c r="F40" s="11">
        <v>65.599999999999994</v>
      </c>
      <c r="G40" s="11">
        <v>65.599999999999994</v>
      </c>
      <c r="H40" s="11">
        <v>65.599999999999994</v>
      </c>
    </row>
    <row r="41" spans="1:8" x14ac:dyDescent="0.2">
      <c r="A41" s="4" t="s">
        <v>30</v>
      </c>
      <c r="B41" s="1" t="s">
        <v>14</v>
      </c>
      <c r="C41" s="1" t="s">
        <v>27</v>
      </c>
      <c r="D41" s="1" t="s">
        <v>84</v>
      </c>
      <c r="E41" s="1" t="s">
        <v>29</v>
      </c>
      <c r="F41" s="6">
        <v>65.599999999999994</v>
      </c>
      <c r="G41" s="6">
        <v>65.599999999999994</v>
      </c>
      <c r="H41" s="6">
        <v>65.599999999999994</v>
      </c>
    </row>
    <row r="42" spans="1:8" x14ac:dyDescent="0.2">
      <c r="A42" s="10" t="s">
        <v>32</v>
      </c>
      <c r="B42" s="9" t="s">
        <v>14</v>
      </c>
      <c r="C42" s="9" t="s">
        <v>31</v>
      </c>
      <c r="D42" s="9" t="s">
        <v>13</v>
      </c>
      <c r="E42" s="9" t="s">
        <v>13</v>
      </c>
      <c r="F42" s="11">
        <f>+F43</f>
        <v>5003.433</v>
      </c>
      <c r="G42" s="11">
        <f>+G43</f>
        <v>400</v>
      </c>
      <c r="H42" s="11">
        <f>+H43</f>
        <v>400</v>
      </c>
    </row>
    <row r="43" spans="1:8" x14ac:dyDescent="0.2">
      <c r="A43" s="35" t="s">
        <v>26</v>
      </c>
      <c r="B43" s="36" t="s">
        <v>14</v>
      </c>
      <c r="C43" s="36" t="s">
        <v>31</v>
      </c>
      <c r="D43" s="36" t="s">
        <v>83</v>
      </c>
      <c r="E43" s="36" t="s">
        <v>13</v>
      </c>
      <c r="F43" s="37">
        <f>SUM(F44:F45)</f>
        <v>5003.433</v>
      </c>
      <c r="G43" s="37">
        <f>SUM(G44:G44)</f>
        <v>400</v>
      </c>
      <c r="H43" s="37">
        <f>SUM(H44:H44)</f>
        <v>400</v>
      </c>
    </row>
    <row r="44" spans="1:8" ht="33.75" x14ac:dyDescent="0.2">
      <c r="A44" s="17" t="s">
        <v>25</v>
      </c>
      <c r="B44" s="15" t="s">
        <v>14</v>
      </c>
      <c r="C44" s="15" t="s">
        <v>31</v>
      </c>
      <c r="D44" s="15" t="s">
        <v>107</v>
      </c>
      <c r="E44" s="15" t="s">
        <v>24</v>
      </c>
      <c r="F44" s="18">
        <v>400</v>
      </c>
      <c r="G44" s="18">
        <v>400</v>
      </c>
      <c r="H44" s="18">
        <v>400</v>
      </c>
    </row>
    <row r="45" spans="1:8" x14ac:dyDescent="0.2">
      <c r="A45" s="17" t="s">
        <v>95</v>
      </c>
      <c r="B45" s="15" t="s">
        <v>14</v>
      </c>
      <c r="C45" s="15" t="s">
        <v>31</v>
      </c>
      <c r="D45" s="15" t="s">
        <v>180</v>
      </c>
      <c r="E45" s="15" t="s">
        <v>176</v>
      </c>
      <c r="F45" s="18">
        <v>4603.433</v>
      </c>
      <c r="G45" s="18">
        <v>0</v>
      </c>
      <c r="H45" s="18">
        <v>0</v>
      </c>
    </row>
    <row r="46" spans="1:8" x14ac:dyDescent="0.2">
      <c r="A46" s="66" t="s">
        <v>102</v>
      </c>
      <c r="B46" s="67" t="s">
        <v>14</v>
      </c>
      <c r="C46" s="67" t="s">
        <v>103</v>
      </c>
      <c r="D46" s="67"/>
      <c r="E46" s="67"/>
      <c r="F46" s="68">
        <f t="shared" ref="F46:H47" si="1">+F47</f>
        <v>267.2</v>
      </c>
      <c r="G46" s="68">
        <f t="shared" si="1"/>
        <v>271.60000000000002</v>
      </c>
      <c r="H46" s="68">
        <f t="shared" si="1"/>
        <v>285.8</v>
      </c>
    </row>
    <row r="47" spans="1:8" x14ac:dyDescent="0.2">
      <c r="A47" s="66" t="s">
        <v>104</v>
      </c>
      <c r="B47" s="67" t="s">
        <v>14</v>
      </c>
      <c r="C47" s="67" t="s">
        <v>105</v>
      </c>
      <c r="D47" s="67"/>
      <c r="E47" s="67"/>
      <c r="F47" s="68">
        <f t="shared" si="1"/>
        <v>267.2</v>
      </c>
      <c r="G47" s="68">
        <f t="shared" si="1"/>
        <v>271.60000000000002</v>
      </c>
      <c r="H47" s="68">
        <f t="shared" si="1"/>
        <v>285.8</v>
      </c>
    </row>
    <row r="48" spans="1:8" x14ac:dyDescent="0.2">
      <c r="A48" s="55" t="s">
        <v>26</v>
      </c>
      <c r="B48" s="31" t="s">
        <v>14</v>
      </c>
      <c r="C48" s="31" t="s">
        <v>105</v>
      </c>
      <c r="D48" s="31" t="s">
        <v>83</v>
      </c>
      <c r="E48" s="31"/>
      <c r="F48" s="58">
        <f>+F49+F50</f>
        <v>267.2</v>
      </c>
      <c r="G48" s="58">
        <f>+G49+G50</f>
        <v>271.60000000000002</v>
      </c>
      <c r="H48" s="58">
        <f>+H49+H50</f>
        <v>285.8</v>
      </c>
    </row>
    <row r="49" spans="1:8" ht="24" customHeight="1" x14ac:dyDescent="0.2">
      <c r="A49" s="17" t="s">
        <v>88</v>
      </c>
      <c r="B49" s="15" t="s">
        <v>14</v>
      </c>
      <c r="C49" s="15" t="s">
        <v>105</v>
      </c>
      <c r="D49" s="15" t="s">
        <v>106</v>
      </c>
      <c r="E49" s="15" t="s">
        <v>23</v>
      </c>
      <c r="F49" s="25">
        <v>205.22300000000001</v>
      </c>
      <c r="G49" s="25">
        <v>208.602</v>
      </c>
      <c r="H49" s="25">
        <v>219.50800000000001</v>
      </c>
    </row>
    <row r="50" spans="1:8" ht="33" customHeight="1" x14ac:dyDescent="0.2">
      <c r="A50" s="17" t="s">
        <v>87</v>
      </c>
      <c r="B50" s="15" t="s">
        <v>14</v>
      </c>
      <c r="C50" s="15" t="s">
        <v>105</v>
      </c>
      <c r="D50" s="15" t="s">
        <v>106</v>
      </c>
      <c r="E50" s="15" t="s">
        <v>90</v>
      </c>
      <c r="F50" s="25">
        <v>61.976999999999997</v>
      </c>
      <c r="G50" s="25">
        <v>62.997999999999998</v>
      </c>
      <c r="H50" s="25">
        <v>66.292000000000002</v>
      </c>
    </row>
    <row r="51" spans="1:8" ht="22.5" x14ac:dyDescent="0.2">
      <c r="A51" s="35" t="s">
        <v>34</v>
      </c>
      <c r="B51" s="36" t="s">
        <v>14</v>
      </c>
      <c r="C51" s="36" t="s">
        <v>33</v>
      </c>
      <c r="D51" s="36" t="s">
        <v>140</v>
      </c>
      <c r="E51" s="36" t="s">
        <v>13</v>
      </c>
      <c r="F51" s="37">
        <f>+F52+F54</f>
        <v>324.39999999999998</v>
      </c>
      <c r="G51" s="37">
        <f>+G52+G54</f>
        <v>270</v>
      </c>
      <c r="H51" s="37">
        <f>+H52+H54</f>
        <v>270</v>
      </c>
    </row>
    <row r="52" spans="1:8" ht="33.75" x14ac:dyDescent="0.2">
      <c r="A52" s="10" t="s">
        <v>36</v>
      </c>
      <c r="B52" s="9" t="s">
        <v>14</v>
      </c>
      <c r="C52" s="9" t="s">
        <v>35</v>
      </c>
      <c r="D52" s="9" t="s">
        <v>140</v>
      </c>
      <c r="E52" s="9" t="s">
        <v>13</v>
      </c>
      <c r="F52" s="11">
        <f>SUM(F53)</f>
        <v>50</v>
      </c>
      <c r="G52" s="11">
        <f t="shared" ref="G52:H52" si="2">SUM(G53)</f>
        <v>60</v>
      </c>
      <c r="H52" s="11">
        <f t="shared" si="2"/>
        <v>60</v>
      </c>
    </row>
    <row r="53" spans="1:8" ht="33.75" x14ac:dyDescent="0.2">
      <c r="A53" s="17" t="s">
        <v>25</v>
      </c>
      <c r="B53" s="15" t="s">
        <v>14</v>
      </c>
      <c r="C53" s="15" t="s">
        <v>35</v>
      </c>
      <c r="D53" s="15" t="s">
        <v>158</v>
      </c>
      <c r="E53" s="15" t="s">
        <v>24</v>
      </c>
      <c r="F53" s="18">
        <v>50</v>
      </c>
      <c r="G53" s="18">
        <v>60</v>
      </c>
      <c r="H53" s="18">
        <v>60</v>
      </c>
    </row>
    <row r="54" spans="1:8" x14ac:dyDescent="0.2">
      <c r="A54" s="35" t="s">
        <v>37</v>
      </c>
      <c r="B54" s="36" t="s">
        <v>14</v>
      </c>
      <c r="C54" s="36" t="s">
        <v>120</v>
      </c>
      <c r="D54" s="36" t="s">
        <v>140</v>
      </c>
      <c r="E54" s="36" t="s">
        <v>13</v>
      </c>
      <c r="F54" s="37">
        <f>F55+F56</f>
        <v>274.39999999999998</v>
      </c>
      <c r="G54" s="37">
        <f t="shared" ref="G54:H54" si="3">G55+G56</f>
        <v>210</v>
      </c>
      <c r="H54" s="37">
        <f t="shared" si="3"/>
        <v>210</v>
      </c>
    </row>
    <row r="55" spans="1:8" ht="33.75" x14ac:dyDescent="0.2">
      <c r="A55" s="4" t="s">
        <v>25</v>
      </c>
      <c r="B55" s="1" t="s">
        <v>14</v>
      </c>
      <c r="C55" s="1" t="s">
        <v>120</v>
      </c>
      <c r="D55" s="1" t="s">
        <v>159</v>
      </c>
      <c r="E55" s="1" t="s">
        <v>24</v>
      </c>
      <c r="F55" s="6">
        <v>274.39999999999998</v>
      </c>
      <c r="G55" s="6">
        <v>200</v>
      </c>
      <c r="H55" s="6">
        <v>200</v>
      </c>
    </row>
    <row r="56" spans="1:8" ht="33.75" x14ac:dyDescent="0.2">
      <c r="A56" s="17" t="s">
        <v>25</v>
      </c>
      <c r="B56" s="15" t="s">
        <v>14</v>
      </c>
      <c r="C56" s="15" t="s">
        <v>120</v>
      </c>
      <c r="D56" s="15" t="s">
        <v>160</v>
      </c>
      <c r="E56" s="15" t="s">
        <v>24</v>
      </c>
      <c r="F56" s="18">
        <v>0</v>
      </c>
      <c r="G56" s="18">
        <v>10</v>
      </c>
      <c r="H56" s="18">
        <v>10</v>
      </c>
    </row>
    <row r="57" spans="1:8" x14ac:dyDescent="0.2">
      <c r="A57" s="35" t="s">
        <v>39</v>
      </c>
      <c r="B57" s="36" t="s">
        <v>14</v>
      </c>
      <c r="C57" s="36" t="s">
        <v>38</v>
      </c>
      <c r="D57" s="36" t="s">
        <v>167</v>
      </c>
      <c r="E57" s="36" t="s">
        <v>13</v>
      </c>
      <c r="F57" s="37">
        <f>+F58+F64</f>
        <v>12759.77</v>
      </c>
      <c r="G57" s="37">
        <f>+G58+G64</f>
        <v>5955.96</v>
      </c>
      <c r="H57" s="37">
        <f>+H58+H64</f>
        <v>6626.6</v>
      </c>
    </row>
    <row r="58" spans="1:8" x14ac:dyDescent="0.2">
      <c r="A58" s="35" t="s">
        <v>41</v>
      </c>
      <c r="B58" s="36" t="s">
        <v>14</v>
      </c>
      <c r="C58" s="36" t="s">
        <v>40</v>
      </c>
      <c r="D58" s="36" t="s">
        <v>143</v>
      </c>
      <c r="E58" s="36" t="s">
        <v>13</v>
      </c>
      <c r="F58" s="37">
        <f>SUM(F59:F63)</f>
        <v>12309.77</v>
      </c>
      <c r="G58" s="37">
        <f>SUM(G59:G63)</f>
        <v>4950.96</v>
      </c>
      <c r="H58" s="37">
        <f>SUM(H59:H63)</f>
        <v>5621.6</v>
      </c>
    </row>
    <row r="59" spans="1:8" ht="33.75" x14ac:dyDescent="0.2">
      <c r="A59" s="17" t="s">
        <v>25</v>
      </c>
      <c r="B59" s="15" t="s">
        <v>14</v>
      </c>
      <c r="C59" s="56" t="s">
        <v>40</v>
      </c>
      <c r="D59" s="56" t="s">
        <v>161</v>
      </c>
      <c r="E59" s="56" t="s">
        <v>24</v>
      </c>
      <c r="F59" s="16">
        <f>2000+1000+215.2</f>
        <v>3215.2</v>
      </c>
      <c r="G59" s="16">
        <v>3965.26</v>
      </c>
      <c r="H59" s="16">
        <v>4000</v>
      </c>
    </row>
    <row r="60" spans="1:8" ht="33.75" x14ac:dyDescent="0.2">
      <c r="A60" s="55" t="s">
        <v>25</v>
      </c>
      <c r="B60" s="31" t="s">
        <v>14</v>
      </c>
      <c r="C60" s="31" t="s">
        <v>40</v>
      </c>
      <c r="D60" s="31" t="s">
        <v>161</v>
      </c>
      <c r="E60" s="31" t="s">
        <v>24</v>
      </c>
      <c r="F60" s="32">
        <v>0</v>
      </c>
      <c r="G60" s="32">
        <v>775.7</v>
      </c>
      <c r="H60" s="32">
        <v>0</v>
      </c>
    </row>
    <row r="61" spans="1:8" ht="33.75" x14ac:dyDescent="0.2">
      <c r="A61" s="17" t="s">
        <v>25</v>
      </c>
      <c r="B61" s="15" t="s">
        <v>14</v>
      </c>
      <c r="C61" s="15" t="s">
        <v>40</v>
      </c>
      <c r="D61" s="15" t="s">
        <v>162</v>
      </c>
      <c r="E61" s="15" t="s">
        <v>24</v>
      </c>
      <c r="F61" s="18">
        <v>8041.5</v>
      </c>
      <c r="G61" s="18">
        <v>0</v>
      </c>
      <c r="H61" s="32">
        <v>1411.6</v>
      </c>
    </row>
    <row r="62" spans="1:8" ht="33.75" x14ac:dyDescent="0.2">
      <c r="A62" s="17" t="s">
        <v>25</v>
      </c>
      <c r="B62" s="15" t="s">
        <v>14</v>
      </c>
      <c r="C62" s="15" t="s">
        <v>40</v>
      </c>
      <c r="D62" s="15" t="s">
        <v>141</v>
      </c>
      <c r="E62" s="15" t="s">
        <v>24</v>
      </c>
      <c r="F62" s="26">
        <v>10</v>
      </c>
      <c r="G62" s="26">
        <v>10</v>
      </c>
      <c r="H62" s="26">
        <v>10</v>
      </c>
    </row>
    <row r="63" spans="1:8" ht="32.450000000000003" customHeight="1" x14ac:dyDescent="0.2">
      <c r="A63" s="50" t="s">
        <v>121</v>
      </c>
      <c r="B63" s="51" t="s">
        <v>14</v>
      </c>
      <c r="C63" s="51" t="s">
        <v>40</v>
      </c>
      <c r="D63" s="49" t="s">
        <v>163</v>
      </c>
      <c r="E63" s="51" t="s">
        <v>24</v>
      </c>
      <c r="F63" s="52">
        <v>1043.07</v>
      </c>
      <c r="G63" s="52">
        <v>200</v>
      </c>
      <c r="H63" s="52">
        <v>200</v>
      </c>
    </row>
    <row r="64" spans="1:8" ht="22.5" x14ac:dyDescent="0.2">
      <c r="A64" s="35" t="s">
        <v>43</v>
      </c>
      <c r="B64" s="36" t="s">
        <v>14</v>
      </c>
      <c r="C64" s="36" t="s">
        <v>42</v>
      </c>
      <c r="D64" s="36" t="s">
        <v>168</v>
      </c>
      <c r="E64" s="36" t="s">
        <v>13</v>
      </c>
      <c r="F64" s="37">
        <f>SUM(F65:F66)</f>
        <v>450</v>
      </c>
      <c r="G64" s="37">
        <f>SUM(G65:G66)</f>
        <v>1005</v>
      </c>
      <c r="H64" s="37">
        <f>SUM(H65:H66)</f>
        <v>1005</v>
      </c>
    </row>
    <row r="65" spans="1:9" ht="33.75" x14ac:dyDescent="0.2">
      <c r="A65" s="4" t="s">
        <v>25</v>
      </c>
      <c r="B65" s="1" t="s">
        <v>14</v>
      </c>
      <c r="C65" s="1" t="s">
        <v>42</v>
      </c>
      <c r="D65" s="1" t="s">
        <v>164</v>
      </c>
      <c r="E65" s="1" t="s">
        <v>24</v>
      </c>
      <c r="F65" s="6">
        <f>345+100</f>
        <v>445</v>
      </c>
      <c r="G65" s="6">
        <v>1000</v>
      </c>
      <c r="H65" s="6">
        <v>1000</v>
      </c>
    </row>
    <row r="66" spans="1:9" ht="22.5" x14ac:dyDescent="0.2">
      <c r="A66" s="17" t="s">
        <v>99</v>
      </c>
      <c r="B66" s="15" t="s">
        <v>14</v>
      </c>
      <c r="C66" s="15" t="s">
        <v>42</v>
      </c>
      <c r="D66" s="15" t="s">
        <v>165</v>
      </c>
      <c r="E66" s="15" t="s">
        <v>24</v>
      </c>
      <c r="F66" s="18">
        <v>5</v>
      </c>
      <c r="G66" s="18">
        <v>5</v>
      </c>
      <c r="H66" s="18">
        <v>5</v>
      </c>
    </row>
    <row r="67" spans="1:9" s="28" customFormat="1" x14ac:dyDescent="0.2">
      <c r="A67" s="38" t="s">
        <v>45</v>
      </c>
      <c r="B67" s="36" t="s">
        <v>14</v>
      </c>
      <c r="C67" s="36" t="s">
        <v>44</v>
      </c>
      <c r="D67" s="38" t="s">
        <v>143</v>
      </c>
      <c r="E67" s="38" t="s">
        <v>13</v>
      </c>
      <c r="F67" s="39">
        <f>F68+F74+F77</f>
        <v>16768.890000000003</v>
      </c>
      <c r="G67" s="39">
        <f>G68+G74+G77</f>
        <v>17886.298999999999</v>
      </c>
      <c r="H67" s="39">
        <f>H68+H74+H77</f>
        <v>13554.050000000001</v>
      </c>
    </row>
    <row r="68" spans="1:9" x14ac:dyDescent="0.2">
      <c r="A68" s="35" t="s">
        <v>47</v>
      </c>
      <c r="B68" s="36" t="s">
        <v>14</v>
      </c>
      <c r="C68" s="36" t="s">
        <v>46</v>
      </c>
      <c r="D68" s="36" t="s">
        <v>143</v>
      </c>
      <c r="E68" s="36"/>
      <c r="F68" s="37">
        <f>F71+F69+F70+F73+F72</f>
        <v>761.78</v>
      </c>
      <c r="G68" s="37">
        <f>G71+G69+G70+G73</f>
        <v>1852.52</v>
      </c>
      <c r="H68" s="37">
        <f>H71+H69+H70+H73</f>
        <v>1856.85</v>
      </c>
    </row>
    <row r="69" spans="1:9" x14ac:dyDescent="0.2">
      <c r="A69" s="55" t="s">
        <v>128</v>
      </c>
      <c r="B69" s="15" t="s">
        <v>14</v>
      </c>
      <c r="C69" s="15" t="s">
        <v>46</v>
      </c>
      <c r="D69" s="62">
        <v>6290013010</v>
      </c>
      <c r="E69" s="63">
        <v>540</v>
      </c>
      <c r="F69" s="32">
        <v>39.200000000000003</v>
      </c>
      <c r="G69" s="32">
        <v>0</v>
      </c>
      <c r="H69" s="32">
        <v>0</v>
      </c>
    </row>
    <row r="70" spans="1:9" x14ac:dyDescent="0.2">
      <c r="A70" s="55" t="s">
        <v>128</v>
      </c>
      <c r="B70" s="51" t="s">
        <v>14</v>
      </c>
      <c r="C70" s="51" t="s">
        <v>46</v>
      </c>
      <c r="D70" s="64">
        <v>6290013030</v>
      </c>
      <c r="E70" s="65">
        <v>540</v>
      </c>
      <c r="F70" s="32">
        <v>26.6</v>
      </c>
      <c r="G70" s="32">
        <v>0</v>
      </c>
      <c r="H70" s="32">
        <v>0</v>
      </c>
    </row>
    <row r="71" spans="1:9" ht="33" customHeight="1" x14ac:dyDescent="0.2">
      <c r="A71" s="17" t="s">
        <v>25</v>
      </c>
      <c r="B71" s="15" t="s">
        <v>14</v>
      </c>
      <c r="C71" s="15" t="s">
        <v>46</v>
      </c>
      <c r="D71" s="15" t="s">
        <v>142</v>
      </c>
      <c r="E71" s="15" t="s">
        <v>24</v>
      </c>
      <c r="F71" s="18">
        <v>204.58</v>
      </c>
      <c r="G71" s="18">
        <v>352.52</v>
      </c>
      <c r="H71" s="18">
        <v>356.85</v>
      </c>
      <c r="I71" s="8"/>
    </row>
    <row r="72" spans="1:9" ht="22.5" customHeight="1" x14ac:dyDescent="0.2">
      <c r="A72" s="17" t="s">
        <v>95</v>
      </c>
      <c r="B72" s="15" t="s">
        <v>14</v>
      </c>
      <c r="C72" s="15" t="s">
        <v>46</v>
      </c>
      <c r="D72" s="15" t="s">
        <v>177</v>
      </c>
      <c r="E72" s="15" t="s">
        <v>96</v>
      </c>
      <c r="F72" s="18">
        <v>70</v>
      </c>
      <c r="G72" s="18">
        <v>0</v>
      </c>
      <c r="H72" s="18">
        <v>0</v>
      </c>
      <c r="I72" s="8"/>
    </row>
    <row r="73" spans="1:9" ht="33" customHeight="1" x14ac:dyDescent="0.2">
      <c r="A73" s="17" t="s">
        <v>25</v>
      </c>
      <c r="B73" s="15" t="s">
        <v>14</v>
      </c>
      <c r="C73" s="15" t="s">
        <v>46</v>
      </c>
      <c r="D73" s="15" t="s">
        <v>166</v>
      </c>
      <c r="E73" s="15" t="s">
        <v>24</v>
      </c>
      <c r="F73" s="18">
        <f>1311-889.6</f>
        <v>421.4</v>
      </c>
      <c r="G73" s="18">
        <v>1500</v>
      </c>
      <c r="H73" s="18">
        <v>1500</v>
      </c>
    </row>
    <row r="74" spans="1:9" ht="14.45" customHeight="1" x14ac:dyDescent="0.2">
      <c r="A74" s="35" t="s">
        <v>127</v>
      </c>
      <c r="B74" s="36" t="s">
        <v>14</v>
      </c>
      <c r="C74" s="36" t="s">
        <v>108</v>
      </c>
      <c r="D74" s="36" t="s">
        <v>85</v>
      </c>
      <c r="E74" s="44"/>
      <c r="F74" s="37">
        <f>F75+F76</f>
        <v>125.43</v>
      </c>
      <c r="G74" s="37">
        <f t="shared" ref="G74:H74" si="4">G75+G76</f>
        <v>50</v>
      </c>
      <c r="H74" s="37">
        <f t="shared" si="4"/>
        <v>50</v>
      </c>
    </row>
    <row r="75" spans="1:9" ht="14.45" customHeight="1" x14ac:dyDescent="0.2">
      <c r="A75" s="55" t="s">
        <v>128</v>
      </c>
      <c r="B75" s="31" t="s">
        <v>14</v>
      </c>
      <c r="C75" s="31" t="s">
        <v>108</v>
      </c>
      <c r="D75" s="31" t="s">
        <v>136</v>
      </c>
      <c r="E75" s="31" t="s">
        <v>131</v>
      </c>
      <c r="F75" s="32">
        <v>90.43</v>
      </c>
      <c r="G75" s="32">
        <v>0</v>
      </c>
      <c r="H75" s="32">
        <v>0</v>
      </c>
    </row>
    <row r="76" spans="1:9" ht="22.15" customHeight="1" x14ac:dyDescent="0.2">
      <c r="A76" s="17" t="s">
        <v>25</v>
      </c>
      <c r="B76" s="27" t="s">
        <v>14</v>
      </c>
      <c r="C76" s="27" t="s">
        <v>108</v>
      </c>
      <c r="D76" s="15" t="s">
        <v>177</v>
      </c>
      <c r="E76" s="27" t="s">
        <v>24</v>
      </c>
      <c r="F76" s="25">
        <f>50-15</f>
        <v>35</v>
      </c>
      <c r="G76" s="25">
        <v>50</v>
      </c>
      <c r="H76" s="25">
        <v>50</v>
      </c>
      <c r="I76" s="8"/>
    </row>
    <row r="77" spans="1:9" x14ac:dyDescent="0.2">
      <c r="A77" s="40" t="s">
        <v>49</v>
      </c>
      <c r="B77" s="41" t="s">
        <v>14</v>
      </c>
      <c r="C77" s="41" t="s">
        <v>48</v>
      </c>
      <c r="D77" s="42" t="s">
        <v>143</v>
      </c>
      <c r="E77" s="41" t="s">
        <v>13</v>
      </c>
      <c r="F77" s="43">
        <f>SUM(F78:F90)</f>
        <v>15881.680000000002</v>
      </c>
      <c r="G77" s="43">
        <f>SUM(G78:G90)</f>
        <v>15983.779</v>
      </c>
      <c r="H77" s="43">
        <f>SUM(H78:H90)</f>
        <v>11647.2</v>
      </c>
    </row>
    <row r="78" spans="1:9" ht="33.75" x14ac:dyDescent="0.2">
      <c r="A78" s="17" t="s">
        <v>25</v>
      </c>
      <c r="B78" s="15" t="s">
        <v>14</v>
      </c>
      <c r="C78" s="15" t="s">
        <v>48</v>
      </c>
      <c r="D78" s="15" t="s">
        <v>144</v>
      </c>
      <c r="E78" s="15" t="s">
        <v>24</v>
      </c>
      <c r="F78" s="18">
        <f>5316+800</f>
        <v>6116</v>
      </c>
      <c r="G78" s="18">
        <v>4500</v>
      </c>
      <c r="H78" s="18">
        <v>4500</v>
      </c>
    </row>
    <row r="79" spans="1:9" x14ac:dyDescent="0.2">
      <c r="A79" s="17" t="s">
        <v>95</v>
      </c>
      <c r="B79" s="15" t="s">
        <v>14</v>
      </c>
      <c r="C79" s="15" t="s">
        <v>48</v>
      </c>
      <c r="D79" s="15" t="s">
        <v>144</v>
      </c>
      <c r="E79" s="15" t="s">
        <v>96</v>
      </c>
      <c r="F79" s="18">
        <v>20</v>
      </c>
      <c r="G79" s="18">
        <v>0</v>
      </c>
      <c r="H79" s="18">
        <v>0</v>
      </c>
    </row>
    <row r="80" spans="1:9" ht="33.75" x14ac:dyDescent="0.2">
      <c r="A80" s="17" t="s">
        <v>25</v>
      </c>
      <c r="B80" s="15" t="s">
        <v>14</v>
      </c>
      <c r="C80" s="15" t="s">
        <v>48</v>
      </c>
      <c r="D80" s="15" t="s">
        <v>145</v>
      </c>
      <c r="E80" s="15" t="s">
        <v>24</v>
      </c>
      <c r="F80" s="18">
        <v>0</v>
      </c>
      <c r="G80" s="18">
        <v>50</v>
      </c>
      <c r="H80" s="18">
        <v>50</v>
      </c>
    </row>
    <row r="81" spans="1:8" ht="33.75" x14ac:dyDescent="0.2">
      <c r="A81" s="17" t="s">
        <v>25</v>
      </c>
      <c r="B81" s="15" t="s">
        <v>14</v>
      </c>
      <c r="C81" s="15" t="s">
        <v>48</v>
      </c>
      <c r="D81" s="15" t="s">
        <v>146</v>
      </c>
      <c r="E81" s="15" t="s">
        <v>24</v>
      </c>
      <c r="F81" s="18">
        <f>6749.1+139.1</f>
        <v>6888.2000000000007</v>
      </c>
      <c r="G81" s="18">
        <v>5311.98</v>
      </c>
      <c r="H81" s="18">
        <v>4212.6000000000004</v>
      </c>
    </row>
    <row r="82" spans="1:8" ht="33.75" x14ac:dyDescent="0.2">
      <c r="A82" s="55" t="s">
        <v>25</v>
      </c>
      <c r="B82" s="31" t="s">
        <v>14</v>
      </c>
      <c r="C82" s="31" t="s">
        <v>48</v>
      </c>
      <c r="D82" s="31" t="s">
        <v>146</v>
      </c>
      <c r="E82" s="31" t="s">
        <v>24</v>
      </c>
      <c r="F82" s="32">
        <v>641.6</v>
      </c>
      <c r="G82" s="32">
        <v>320</v>
      </c>
      <c r="H82" s="32">
        <v>320</v>
      </c>
    </row>
    <row r="83" spans="1:8" ht="33.75" x14ac:dyDescent="0.2">
      <c r="A83" s="17" t="s">
        <v>25</v>
      </c>
      <c r="B83" s="15" t="s">
        <v>14</v>
      </c>
      <c r="C83" s="15" t="s">
        <v>48</v>
      </c>
      <c r="D83" s="15" t="s">
        <v>171</v>
      </c>
      <c r="E83" s="15" t="s">
        <v>24</v>
      </c>
      <c r="F83" s="18">
        <v>107.38</v>
      </c>
      <c r="G83" s="18">
        <v>0</v>
      </c>
      <c r="H83" s="18">
        <v>0</v>
      </c>
    </row>
    <row r="84" spans="1:8" ht="33.75" x14ac:dyDescent="0.2">
      <c r="A84" s="17" t="s">
        <v>25</v>
      </c>
      <c r="B84" s="15" t="s">
        <v>14</v>
      </c>
      <c r="C84" s="15" t="s">
        <v>48</v>
      </c>
      <c r="D84" s="15" t="s">
        <v>172</v>
      </c>
      <c r="E84" s="15" t="s">
        <v>24</v>
      </c>
      <c r="F84" s="18">
        <v>840</v>
      </c>
      <c r="G84" s="18">
        <v>0</v>
      </c>
      <c r="H84" s="18">
        <v>0</v>
      </c>
    </row>
    <row r="85" spans="1:8" ht="21" customHeight="1" x14ac:dyDescent="0.2">
      <c r="A85" s="17" t="s">
        <v>118</v>
      </c>
      <c r="B85" s="31" t="s">
        <v>14</v>
      </c>
      <c r="C85" s="31" t="s">
        <v>48</v>
      </c>
      <c r="D85" s="31" t="s">
        <v>147</v>
      </c>
      <c r="E85" s="31" t="s">
        <v>24</v>
      </c>
      <c r="F85" s="32">
        <v>1268.3800000000001</v>
      </c>
      <c r="G85" s="32">
        <v>200</v>
      </c>
      <c r="H85" s="32">
        <v>300</v>
      </c>
    </row>
    <row r="86" spans="1:8" ht="27" customHeight="1" x14ac:dyDescent="0.2">
      <c r="A86" s="17" t="s">
        <v>25</v>
      </c>
      <c r="B86" s="31" t="s">
        <v>14</v>
      </c>
      <c r="C86" s="31" t="s">
        <v>48</v>
      </c>
      <c r="D86" s="31" t="s">
        <v>179</v>
      </c>
      <c r="E86" s="31" t="s">
        <v>24</v>
      </c>
      <c r="F86" s="32">
        <v>0</v>
      </c>
      <c r="G86" s="75">
        <v>1899.4</v>
      </c>
      <c r="H86" s="32">
        <v>2064.6</v>
      </c>
    </row>
    <row r="87" spans="1:8" ht="27" customHeight="1" x14ac:dyDescent="0.2">
      <c r="A87" s="17" t="s">
        <v>25</v>
      </c>
      <c r="B87" s="31" t="s">
        <v>14</v>
      </c>
      <c r="C87" s="31" t="s">
        <v>48</v>
      </c>
      <c r="D87" s="31" t="s">
        <v>179</v>
      </c>
      <c r="E87" s="31" t="s">
        <v>24</v>
      </c>
      <c r="F87" s="32">
        <v>0</v>
      </c>
      <c r="G87" s="69">
        <v>165.2</v>
      </c>
      <c r="H87" s="32"/>
    </row>
    <row r="88" spans="1:8" ht="31.5" customHeight="1" x14ac:dyDescent="0.2">
      <c r="A88" s="17" t="s">
        <v>25</v>
      </c>
      <c r="B88" s="31" t="s">
        <v>14</v>
      </c>
      <c r="C88" s="31" t="s">
        <v>48</v>
      </c>
      <c r="D88" s="54" t="s">
        <v>182</v>
      </c>
      <c r="E88" s="31" t="s">
        <v>24</v>
      </c>
      <c r="F88" s="32">
        <v>0</v>
      </c>
      <c r="G88" s="32">
        <v>3337.1990000000001</v>
      </c>
      <c r="H88" s="32">
        <v>0</v>
      </c>
    </row>
    <row r="89" spans="1:8" ht="21" customHeight="1" x14ac:dyDescent="0.2">
      <c r="A89" s="17" t="s">
        <v>25</v>
      </c>
      <c r="B89" s="31" t="s">
        <v>14</v>
      </c>
      <c r="C89" s="31" t="s">
        <v>48</v>
      </c>
      <c r="D89" s="54" t="s">
        <v>178</v>
      </c>
      <c r="E89" s="31" t="s">
        <v>24</v>
      </c>
      <c r="F89" s="32">
        <v>0.12</v>
      </c>
      <c r="G89" s="32">
        <v>0</v>
      </c>
      <c r="H89" s="32">
        <v>0</v>
      </c>
    </row>
    <row r="90" spans="1:8" ht="23.45" customHeight="1" x14ac:dyDescent="0.2">
      <c r="A90" s="17" t="s">
        <v>119</v>
      </c>
      <c r="B90" s="31" t="s">
        <v>14</v>
      </c>
      <c r="C90" s="31" t="s">
        <v>48</v>
      </c>
      <c r="D90" s="54" t="s">
        <v>148</v>
      </c>
      <c r="E90" s="31" t="s">
        <v>24</v>
      </c>
      <c r="F90" s="32">
        <v>0</v>
      </c>
      <c r="G90" s="32">
        <v>200</v>
      </c>
      <c r="H90" s="32">
        <v>200</v>
      </c>
    </row>
    <row r="91" spans="1:8" x14ac:dyDescent="0.2">
      <c r="A91" s="35" t="s">
        <v>51</v>
      </c>
      <c r="B91" s="36" t="s">
        <v>14</v>
      </c>
      <c r="C91" s="36" t="s">
        <v>50</v>
      </c>
      <c r="D91" s="42" t="s">
        <v>170</v>
      </c>
      <c r="E91" s="36" t="s">
        <v>13</v>
      </c>
      <c r="F91" s="37">
        <f>+F92</f>
        <v>672.61099999999999</v>
      </c>
      <c r="G91" s="37">
        <f>+G92</f>
        <v>208</v>
      </c>
      <c r="H91" s="37">
        <f>+H92</f>
        <v>216</v>
      </c>
    </row>
    <row r="92" spans="1:8" x14ac:dyDescent="0.2">
      <c r="A92" s="35" t="s">
        <v>53</v>
      </c>
      <c r="B92" s="36" t="s">
        <v>14</v>
      </c>
      <c r="C92" s="36" t="s">
        <v>52</v>
      </c>
      <c r="D92" s="42" t="s">
        <v>170</v>
      </c>
      <c r="E92" s="36" t="s">
        <v>13</v>
      </c>
      <c r="F92" s="37">
        <f>SUM(F93:F95)</f>
        <v>672.61099999999999</v>
      </c>
      <c r="G92" s="37">
        <f>SUM(G93:G95)</f>
        <v>208</v>
      </c>
      <c r="H92" s="37">
        <f>SUM(H93:H95)</f>
        <v>216</v>
      </c>
    </row>
    <row r="93" spans="1:8" ht="33.75" x14ac:dyDescent="0.2">
      <c r="A93" s="17" t="s">
        <v>25</v>
      </c>
      <c r="B93" s="15" t="s">
        <v>14</v>
      </c>
      <c r="C93" s="15" t="s">
        <v>52</v>
      </c>
      <c r="D93" s="15" t="s">
        <v>149</v>
      </c>
      <c r="E93" s="15" t="s">
        <v>24</v>
      </c>
      <c r="F93" s="18">
        <v>200</v>
      </c>
      <c r="G93" s="18">
        <v>208</v>
      </c>
      <c r="H93" s="18">
        <v>216</v>
      </c>
    </row>
    <row r="94" spans="1:8" ht="22.5" x14ac:dyDescent="0.2">
      <c r="A94" s="17" t="s">
        <v>111</v>
      </c>
      <c r="B94" s="15" t="s">
        <v>14</v>
      </c>
      <c r="C94" s="15" t="s">
        <v>52</v>
      </c>
      <c r="D94" s="15" t="s">
        <v>169</v>
      </c>
      <c r="E94" s="15" t="s">
        <v>58</v>
      </c>
      <c r="F94" s="18">
        <f>365.22-2.229</f>
        <v>362.99100000000004</v>
      </c>
      <c r="G94" s="18">
        <v>0</v>
      </c>
      <c r="H94" s="18">
        <v>0</v>
      </c>
    </row>
    <row r="95" spans="1:8" ht="22.5" x14ac:dyDescent="0.2">
      <c r="A95" s="17" t="s">
        <v>109</v>
      </c>
      <c r="B95" s="15" t="s">
        <v>14</v>
      </c>
      <c r="C95" s="15" t="s">
        <v>52</v>
      </c>
      <c r="D95" s="15" t="s">
        <v>169</v>
      </c>
      <c r="E95" s="15" t="s">
        <v>89</v>
      </c>
      <c r="F95" s="18">
        <v>109.62</v>
      </c>
      <c r="G95" s="18">
        <v>0</v>
      </c>
      <c r="H95" s="18">
        <v>0</v>
      </c>
    </row>
    <row r="96" spans="1:8" x14ac:dyDescent="0.2">
      <c r="A96" s="35" t="s">
        <v>60</v>
      </c>
      <c r="B96" s="36" t="s">
        <v>14</v>
      </c>
      <c r="C96" s="36" t="s">
        <v>59</v>
      </c>
      <c r="D96" s="36" t="s">
        <v>13</v>
      </c>
      <c r="E96" s="36" t="s">
        <v>13</v>
      </c>
      <c r="F96" s="37">
        <f t="shared" ref="F96:H97" si="5">+F97</f>
        <v>580.70000000000005</v>
      </c>
      <c r="G96" s="37">
        <f t="shared" si="5"/>
        <v>603.91</v>
      </c>
      <c r="H96" s="37">
        <f t="shared" si="5"/>
        <v>2486.1999999999998</v>
      </c>
    </row>
    <row r="97" spans="1:8" x14ac:dyDescent="0.2">
      <c r="A97" s="35" t="s">
        <v>62</v>
      </c>
      <c r="B97" s="36" t="s">
        <v>14</v>
      </c>
      <c r="C97" s="36" t="s">
        <v>61</v>
      </c>
      <c r="D97" s="36" t="s">
        <v>13</v>
      </c>
      <c r="E97" s="36" t="s">
        <v>13</v>
      </c>
      <c r="F97" s="37">
        <f t="shared" si="5"/>
        <v>580.70000000000005</v>
      </c>
      <c r="G97" s="37">
        <f>+G98</f>
        <v>603.91</v>
      </c>
      <c r="H97" s="37">
        <f t="shared" si="5"/>
        <v>2486.1999999999998</v>
      </c>
    </row>
    <row r="98" spans="1:8" ht="22.5" x14ac:dyDescent="0.2">
      <c r="A98" s="10" t="s">
        <v>73</v>
      </c>
      <c r="B98" s="9" t="s">
        <v>14</v>
      </c>
      <c r="C98" s="9" t="s">
        <v>61</v>
      </c>
      <c r="D98" s="9" t="s">
        <v>85</v>
      </c>
      <c r="E98" s="9" t="s">
        <v>13</v>
      </c>
      <c r="F98" s="11">
        <f>+F99+F102</f>
        <v>580.70000000000005</v>
      </c>
      <c r="G98" s="11">
        <f>SUM(G99:G102)</f>
        <v>603.91</v>
      </c>
      <c r="H98" s="11">
        <f>SUM(H99:H102)</f>
        <v>2486.1999999999998</v>
      </c>
    </row>
    <row r="99" spans="1:8" ht="33.75" x14ac:dyDescent="0.2">
      <c r="A99" s="55" t="s">
        <v>64</v>
      </c>
      <c r="B99" s="31" t="s">
        <v>14</v>
      </c>
      <c r="C99" s="31" t="s">
        <v>61</v>
      </c>
      <c r="D99" s="31" t="s">
        <v>86</v>
      </c>
      <c r="E99" s="31" t="s">
        <v>63</v>
      </c>
      <c r="F99" s="32">
        <v>580.1</v>
      </c>
      <c r="G99" s="32">
        <v>603.30999999999995</v>
      </c>
      <c r="H99" s="32">
        <v>627.75</v>
      </c>
    </row>
    <row r="100" spans="1:8" x14ac:dyDescent="0.2">
      <c r="A100" s="55" t="s">
        <v>138</v>
      </c>
      <c r="B100" s="31"/>
      <c r="C100" s="31" t="s">
        <v>139</v>
      </c>
      <c r="D100" s="31" t="s">
        <v>173</v>
      </c>
      <c r="E100" s="31" t="s">
        <v>174</v>
      </c>
      <c r="F100" s="32">
        <v>0</v>
      </c>
      <c r="G100" s="32">
        <v>0</v>
      </c>
      <c r="H100" s="32">
        <v>148.63</v>
      </c>
    </row>
    <row r="101" spans="1:8" x14ac:dyDescent="0.2">
      <c r="A101" s="55" t="s">
        <v>138</v>
      </c>
      <c r="B101" s="31"/>
      <c r="C101" s="31" t="s">
        <v>139</v>
      </c>
      <c r="D101" s="31" t="s">
        <v>173</v>
      </c>
      <c r="E101" s="31" t="s">
        <v>174</v>
      </c>
      <c r="F101" s="32">
        <v>0</v>
      </c>
      <c r="G101" s="32">
        <v>0</v>
      </c>
      <c r="H101" s="32">
        <v>1709.22</v>
      </c>
    </row>
    <row r="102" spans="1:8" x14ac:dyDescent="0.2">
      <c r="A102" s="55" t="s">
        <v>138</v>
      </c>
      <c r="B102" s="31" t="s">
        <v>14</v>
      </c>
      <c r="C102" s="31" t="s">
        <v>139</v>
      </c>
      <c r="D102" s="31" t="s">
        <v>150</v>
      </c>
      <c r="E102" s="31" t="s">
        <v>58</v>
      </c>
      <c r="F102" s="32">
        <v>0.6</v>
      </c>
      <c r="G102" s="32">
        <v>0.6</v>
      </c>
      <c r="H102" s="32">
        <v>0.6</v>
      </c>
    </row>
    <row r="103" spans="1:8" x14ac:dyDescent="0.2">
      <c r="A103" s="45" t="s">
        <v>69</v>
      </c>
      <c r="B103" s="46" t="s">
        <v>13</v>
      </c>
      <c r="C103" s="46" t="s">
        <v>13</v>
      </c>
      <c r="D103" s="46" t="s">
        <v>13</v>
      </c>
      <c r="E103" s="47" t="s">
        <v>13</v>
      </c>
      <c r="F103" s="48">
        <f>+F14</f>
        <v>51535.275000000001</v>
      </c>
      <c r="G103" s="48">
        <f>+G14</f>
        <v>39719.549000000006</v>
      </c>
      <c r="H103" s="48">
        <f>+H14</f>
        <v>38677.770000000004</v>
      </c>
    </row>
    <row r="104" spans="1:8" ht="26.25" customHeight="1" x14ac:dyDescent="0.2">
      <c r="A104" s="21" t="s">
        <v>76</v>
      </c>
      <c r="B104" s="3"/>
      <c r="C104" s="9"/>
      <c r="D104" s="3"/>
      <c r="E104" s="5"/>
      <c r="F104" s="19"/>
      <c r="G104" s="19"/>
      <c r="H104" s="19"/>
    </row>
    <row r="105" spans="1:8" x14ac:dyDescent="0.2">
      <c r="A105" s="35" t="s">
        <v>55</v>
      </c>
      <c r="B105" s="36" t="s">
        <v>14</v>
      </c>
      <c r="C105" s="36" t="s">
        <v>54</v>
      </c>
      <c r="D105" s="36" t="s">
        <v>13</v>
      </c>
      <c r="E105" s="36" t="s">
        <v>13</v>
      </c>
      <c r="F105" s="37">
        <f>+F106+F124+F120</f>
        <v>10673.960000000001</v>
      </c>
      <c r="G105" s="37">
        <f>+G106+G124+G120</f>
        <v>7242.75</v>
      </c>
      <c r="H105" s="37">
        <f>+H106+H124+H120</f>
        <v>7422.2300000000005</v>
      </c>
    </row>
    <row r="106" spans="1:8" x14ac:dyDescent="0.2">
      <c r="A106" s="35" t="s">
        <v>57</v>
      </c>
      <c r="B106" s="36" t="s">
        <v>14</v>
      </c>
      <c r="C106" s="36" t="s">
        <v>56</v>
      </c>
      <c r="D106" s="36" t="s">
        <v>13</v>
      </c>
      <c r="E106" s="36" t="s">
        <v>13</v>
      </c>
      <c r="F106" s="37">
        <f>+F107</f>
        <v>7347.9600000000009</v>
      </c>
      <c r="G106" s="37">
        <f t="shared" ref="G106:H106" si="6">+G107</f>
        <v>6242.75</v>
      </c>
      <c r="H106" s="37">
        <f t="shared" si="6"/>
        <v>6422.2300000000005</v>
      </c>
    </row>
    <row r="107" spans="1:8" ht="22.5" x14ac:dyDescent="0.2">
      <c r="A107" s="10" t="s">
        <v>72</v>
      </c>
      <c r="B107" s="9" t="s">
        <v>14</v>
      </c>
      <c r="C107" s="9" t="s">
        <v>56</v>
      </c>
      <c r="D107" s="9" t="s">
        <v>151</v>
      </c>
      <c r="E107" s="9" t="s">
        <v>13</v>
      </c>
      <c r="F107" s="11">
        <f>SUM(F108:F119)</f>
        <v>7347.9600000000009</v>
      </c>
      <c r="G107" s="11">
        <f>SUM(G108:G119)</f>
        <v>6242.75</v>
      </c>
      <c r="H107" s="11">
        <f>SUM(H108:H119)</f>
        <v>6422.2300000000005</v>
      </c>
    </row>
    <row r="108" spans="1:8" x14ac:dyDescent="0.2">
      <c r="A108" s="17" t="s">
        <v>100</v>
      </c>
      <c r="B108" s="15" t="s">
        <v>14</v>
      </c>
      <c r="C108" s="15" t="s">
        <v>56</v>
      </c>
      <c r="D108" s="15" t="s">
        <v>150</v>
      </c>
      <c r="E108" s="15" t="s">
        <v>58</v>
      </c>
      <c r="F108" s="18">
        <v>2999.4</v>
      </c>
      <c r="G108" s="18">
        <v>2663.99</v>
      </c>
      <c r="H108" s="18">
        <v>2770.26</v>
      </c>
    </row>
    <row r="109" spans="1:8" ht="33.75" x14ac:dyDescent="0.2">
      <c r="A109" s="17" t="s">
        <v>101</v>
      </c>
      <c r="B109" s="15" t="s">
        <v>14</v>
      </c>
      <c r="C109" s="15" t="s">
        <v>56</v>
      </c>
      <c r="D109" s="15" t="s">
        <v>150</v>
      </c>
      <c r="E109" s="15" t="s">
        <v>89</v>
      </c>
      <c r="F109" s="18">
        <v>906</v>
      </c>
      <c r="G109" s="18">
        <v>811.72</v>
      </c>
      <c r="H109" s="18">
        <v>844.19</v>
      </c>
    </row>
    <row r="110" spans="1:8" ht="33.75" x14ac:dyDescent="0.2">
      <c r="A110" s="17" t="s">
        <v>25</v>
      </c>
      <c r="B110" s="15" t="s">
        <v>14</v>
      </c>
      <c r="C110" s="15" t="s">
        <v>56</v>
      </c>
      <c r="D110" s="15" t="s">
        <v>150</v>
      </c>
      <c r="E110" s="15" t="s">
        <v>91</v>
      </c>
      <c r="F110" s="18">
        <f>50+34+10+4.9</f>
        <v>98.9</v>
      </c>
      <c r="G110" s="18">
        <v>30</v>
      </c>
      <c r="H110" s="18">
        <v>30.82</v>
      </c>
    </row>
    <row r="111" spans="1:8" ht="33.75" x14ac:dyDescent="0.2">
      <c r="A111" s="17" t="s">
        <v>25</v>
      </c>
      <c r="B111" s="15" t="s">
        <v>14</v>
      </c>
      <c r="C111" s="15" t="s">
        <v>56</v>
      </c>
      <c r="D111" s="15" t="s">
        <v>150</v>
      </c>
      <c r="E111" s="15" t="s">
        <v>24</v>
      </c>
      <c r="F111" s="18">
        <f>1500+65-109-7</f>
        <v>1449</v>
      </c>
      <c r="G111" s="18">
        <v>1200</v>
      </c>
      <c r="H111" s="18">
        <v>1200</v>
      </c>
    </row>
    <row r="112" spans="1:8" x14ac:dyDescent="0.2">
      <c r="A112" s="17" t="s">
        <v>97</v>
      </c>
      <c r="B112" s="15" t="s">
        <v>14</v>
      </c>
      <c r="C112" s="15" t="s">
        <v>56</v>
      </c>
      <c r="D112" s="15" t="s">
        <v>150</v>
      </c>
      <c r="E112" s="15" t="s">
        <v>98</v>
      </c>
      <c r="F112" s="18">
        <v>13</v>
      </c>
      <c r="G112" s="18">
        <v>13</v>
      </c>
      <c r="H112" s="18">
        <v>13</v>
      </c>
    </row>
    <row r="113" spans="1:8" x14ac:dyDescent="0.2">
      <c r="A113" s="17" t="s">
        <v>95</v>
      </c>
      <c r="B113" s="15" t="s">
        <v>14</v>
      </c>
      <c r="C113" s="15" t="s">
        <v>56</v>
      </c>
      <c r="D113" s="15" t="s">
        <v>150</v>
      </c>
      <c r="E113" s="15" t="s">
        <v>181</v>
      </c>
      <c r="F113" s="18">
        <v>12</v>
      </c>
      <c r="G113" s="18">
        <v>0</v>
      </c>
      <c r="H113" s="18">
        <v>0</v>
      </c>
    </row>
    <row r="114" spans="1:8" x14ac:dyDescent="0.2">
      <c r="A114" s="17" t="s">
        <v>95</v>
      </c>
      <c r="B114" s="15" t="s">
        <v>14</v>
      </c>
      <c r="C114" s="15" t="s">
        <v>56</v>
      </c>
      <c r="D114" s="15" t="s">
        <v>150</v>
      </c>
      <c r="E114" s="15" t="s">
        <v>96</v>
      </c>
      <c r="F114" s="18">
        <v>85</v>
      </c>
      <c r="G114" s="18">
        <v>0</v>
      </c>
      <c r="H114" s="18">
        <v>0</v>
      </c>
    </row>
    <row r="115" spans="1:8" x14ac:dyDescent="0.2">
      <c r="A115" s="17" t="s">
        <v>100</v>
      </c>
      <c r="B115" s="15" t="s">
        <v>14</v>
      </c>
      <c r="C115" s="15" t="s">
        <v>56</v>
      </c>
      <c r="D115" s="15" t="s">
        <v>152</v>
      </c>
      <c r="E115" s="15" t="s">
        <v>58</v>
      </c>
      <c r="F115" s="18">
        <v>737.06</v>
      </c>
      <c r="G115" s="18">
        <v>766.54</v>
      </c>
      <c r="H115" s="18">
        <v>797.2</v>
      </c>
    </row>
    <row r="116" spans="1:8" ht="33.75" x14ac:dyDescent="0.2">
      <c r="A116" s="17" t="s">
        <v>101</v>
      </c>
      <c r="B116" s="15" t="s">
        <v>14</v>
      </c>
      <c r="C116" s="15" t="s">
        <v>56</v>
      </c>
      <c r="D116" s="15" t="s">
        <v>152</v>
      </c>
      <c r="E116" s="15" t="s">
        <v>89</v>
      </c>
      <c r="F116" s="18">
        <v>222.6</v>
      </c>
      <c r="G116" s="18">
        <v>231.5</v>
      </c>
      <c r="H116" s="18">
        <v>240.76</v>
      </c>
    </row>
    <row r="117" spans="1:8" ht="33.75" x14ac:dyDescent="0.2">
      <c r="A117" s="17" t="s">
        <v>25</v>
      </c>
      <c r="B117" s="15" t="s">
        <v>14</v>
      </c>
      <c r="C117" s="15" t="s">
        <v>56</v>
      </c>
      <c r="D117" s="15" t="s">
        <v>152</v>
      </c>
      <c r="E117" s="15" t="s">
        <v>24</v>
      </c>
      <c r="F117" s="18">
        <f>200+40</f>
        <v>240</v>
      </c>
      <c r="G117" s="18">
        <v>216</v>
      </c>
      <c r="H117" s="18">
        <v>216</v>
      </c>
    </row>
    <row r="118" spans="1:8" x14ac:dyDescent="0.2">
      <c r="A118" s="17" t="s">
        <v>97</v>
      </c>
      <c r="B118" s="15" t="s">
        <v>14</v>
      </c>
      <c r="C118" s="15" t="s">
        <v>56</v>
      </c>
      <c r="D118" s="15" t="s">
        <v>152</v>
      </c>
      <c r="E118" s="15" t="s">
        <v>98</v>
      </c>
      <c r="F118" s="18">
        <v>10</v>
      </c>
      <c r="G118" s="18">
        <v>10</v>
      </c>
      <c r="H118" s="18">
        <v>10</v>
      </c>
    </row>
    <row r="119" spans="1:8" ht="33.75" x14ac:dyDescent="0.2">
      <c r="A119" s="17" t="s">
        <v>25</v>
      </c>
      <c r="B119" s="15" t="s">
        <v>14</v>
      </c>
      <c r="C119" s="15" t="s">
        <v>56</v>
      </c>
      <c r="D119" s="15" t="s">
        <v>153</v>
      </c>
      <c r="E119" s="15" t="s">
        <v>24</v>
      </c>
      <c r="F119" s="18">
        <f>400+145+30</f>
        <v>575</v>
      </c>
      <c r="G119" s="18">
        <v>300</v>
      </c>
      <c r="H119" s="18">
        <v>300</v>
      </c>
    </row>
    <row r="120" spans="1:8" x14ac:dyDescent="0.2">
      <c r="A120" s="35" t="s">
        <v>122</v>
      </c>
      <c r="B120" s="36" t="s">
        <v>14</v>
      </c>
      <c r="C120" s="36" t="s">
        <v>56</v>
      </c>
      <c r="D120" s="36" t="s">
        <v>151</v>
      </c>
      <c r="E120" s="36" t="s">
        <v>13</v>
      </c>
      <c r="F120" s="37">
        <f>F121</f>
        <v>2676</v>
      </c>
      <c r="G120" s="37">
        <f t="shared" ref="G120:H120" si="7">G121</f>
        <v>0</v>
      </c>
      <c r="H120" s="37">
        <f t="shared" si="7"/>
        <v>0</v>
      </c>
    </row>
    <row r="121" spans="1:8" ht="22.5" x14ac:dyDescent="0.2">
      <c r="A121" s="10" t="s">
        <v>123</v>
      </c>
      <c r="B121" s="9" t="s">
        <v>14</v>
      </c>
      <c r="C121" s="9" t="s">
        <v>56</v>
      </c>
      <c r="D121" s="9" t="s">
        <v>154</v>
      </c>
      <c r="E121" s="9" t="s">
        <v>13</v>
      </c>
      <c r="F121" s="11">
        <f>F122+F123</f>
        <v>2676</v>
      </c>
      <c r="G121" s="11">
        <f t="shared" ref="G121:H121" si="8">G122+G123</f>
        <v>0</v>
      </c>
      <c r="H121" s="11">
        <f t="shared" si="8"/>
        <v>0</v>
      </c>
    </row>
    <row r="122" spans="1:8" x14ac:dyDescent="0.2">
      <c r="A122" s="17" t="s">
        <v>100</v>
      </c>
      <c r="B122" s="15" t="s">
        <v>14</v>
      </c>
      <c r="C122" s="15" t="s">
        <v>56</v>
      </c>
      <c r="D122" s="15" t="s">
        <v>155</v>
      </c>
      <c r="E122" s="15" t="s">
        <v>58</v>
      </c>
      <c r="F122" s="18">
        <v>2055.3000000000002</v>
      </c>
      <c r="G122" s="18">
        <v>0</v>
      </c>
      <c r="H122" s="18">
        <v>0</v>
      </c>
    </row>
    <row r="123" spans="1:8" ht="33.75" x14ac:dyDescent="0.2">
      <c r="A123" s="17" t="s">
        <v>101</v>
      </c>
      <c r="B123" s="15" t="s">
        <v>14</v>
      </c>
      <c r="C123" s="15" t="s">
        <v>56</v>
      </c>
      <c r="D123" s="15" t="s">
        <v>155</v>
      </c>
      <c r="E123" s="15" t="s">
        <v>89</v>
      </c>
      <c r="F123" s="18">
        <v>620.70000000000005</v>
      </c>
      <c r="G123" s="18">
        <v>0</v>
      </c>
      <c r="H123" s="18">
        <v>0</v>
      </c>
    </row>
    <row r="124" spans="1:8" x14ac:dyDescent="0.2">
      <c r="A124" s="35" t="s">
        <v>66</v>
      </c>
      <c r="B124" s="36" t="s">
        <v>14</v>
      </c>
      <c r="C124" s="36" t="s">
        <v>65</v>
      </c>
      <c r="D124" s="36" t="s">
        <v>151</v>
      </c>
      <c r="E124" s="36" t="s">
        <v>13</v>
      </c>
      <c r="F124" s="37">
        <f t="shared" ref="F124:H125" si="9">+F125</f>
        <v>650</v>
      </c>
      <c r="G124" s="37">
        <f>+G125</f>
        <v>1000</v>
      </c>
      <c r="H124" s="37">
        <f t="shared" si="9"/>
        <v>1000</v>
      </c>
    </row>
    <row r="125" spans="1:8" x14ac:dyDescent="0.2">
      <c r="A125" s="10" t="s">
        <v>68</v>
      </c>
      <c r="B125" s="9" t="s">
        <v>14</v>
      </c>
      <c r="C125" s="9" t="s">
        <v>67</v>
      </c>
      <c r="D125" s="9" t="s">
        <v>154</v>
      </c>
      <c r="E125" s="9" t="s">
        <v>13</v>
      </c>
      <c r="F125" s="11">
        <f t="shared" si="9"/>
        <v>650</v>
      </c>
      <c r="G125" s="11">
        <f t="shared" si="9"/>
        <v>1000</v>
      </c>
      <c r="H125" s="11">
        <f t="shared" si="9"/>
        <v>1000</v>
      </c>
    </row>
    <row r="126" spans="1:8" ht="22.5" x14ac:dyDescent="0.2">
      <c r="A126" s="10" t="s">
        <v>74</v>
      </c>
      <c r="B126" s="9" t="s">
        <v>14</v>
      </c>
      <c r="C126" s="9" t="s">
        <v>67</v>
      </c>
      <c r="D126" s="9" t="s">
        <v>156</v>
      </c>
      <c r="E126" s="9" t="s">
        <v>13</v>
      </c>
      <c r="F126" s="11">
        <f>SUM(F127:F127)</f>
        <v>650</v>
      </c>
      <c r="G126" s="11">
        <f>SUM(G127:G127)</f>
        <v>1000</v>
      </c>
      <c r="H126" s="11">
        <f>SUM(H127:H127)</f>
        <v>1000</v>
      </c>
    </row>
    <row r="127" spans="1:8" ht="33.75" x14ac:dyDescent="0.2">
      <c r="A127" s="17" t="s">
        <v>25</v>
      </c>
      <c r="B127" s="15" t="s">
        <v>14</v>
      </c>
      <c r="C127" s="15" t="s">
        <v>67</v>
      </c>
      <c r="D127" s="15" t="s">
        <v>157</v>
      </c>
      <c r="E127" s="15" t="s">
        <v>24</v>
      </c>
      <c r="F127" s="18">
        <f>900-150-100</f>
        <v>650</v>
      </c>
      <c r="G127" s="18">
        <v>1000</v>
      </c>
      <c r="H127" s="18">
        <v>1000</v>
      </c>
    </row>
  </sheetData>
  <mergeCells count="6">
    <mergeCell ref="A6:H8"/>
    <mergeCell ref="H10:H11"/>
    <mergeCell ref="A10:A11"/>
    <mergeCell ref="B10:E10"/>
    <mergeCell ref="F10:F11"/>
    <mergeCell ref="G10:G11"/>
  </mergeCells>
  <phoneticPr fontId="11" type="noConversion"/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2020-08-10T08:14:27Z</cp:lastPrinted>
  <dcterms:created xsi:type="dcterms:W3CDTF">1996-10-08T23:32:33Z</dcterms:created>
  <dcterms:modified xsi:type="dcterms:W3CDTF">2020-10-23T06:27:45Z</dcterms:modified>
</cp:coreProperties>
</file>