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0" windowWidth="9720" windowHeight="7140"/>
  </bookViews>
  <sheets>
    <sheet name="Роспись расходов" sheetId="12" r:id="rId1"/>
  </sheets>
  <definedNames>
    <definedName name="_xlnm._FilterDatabase" localSheetId="0" hidden="1">'Роспись расходов'!$A$18:$H$18</definedName>
    <definedName name="BFT_Print_Titles" localSheetId="0">'Роспись расходов'!$10:$12</definedName>
    <definedName name="_xlnm.Print_Titles" localSheetId="0">'Роспись расходов'!$10:$12</definedName>
  </definedNames>
  <calcPr calcId="145621"/>
</workbook>
</file>

<file path=xl/calcChain.xml><?xml version="1.0" encoding="utf-8"?>
<calcChain xmlns="http://schemas.openxmlformats.org/spreadsheetml/2006/main">
  <c r="F77" i="12" l="1"/>
  <c r="G58" i="12" l="1"/>
  <c r="G50" i="12" l="1"/>
  <c r="G49" i="12"/>
  <c r="F86" i="12"/>
  <c r="F56" i="12"/>
  <c r="F122" i="12"/>
  <c r="F114" i="12"/>
  <c r="F112" i="12"/>
  <c r="F106" i="12"/>
  <c r="F90" i="12"/>
  <c r="F78" i="12"/>
  <c r="F62" i="12"/>
  <c r="F60" i="12"/>
  <c r="F45" i="12"/>
  <c r="F32" i="12"/>
  <c r="F29" i="12"/>
  <c r="F26" i="12"/>
  <c r="F27" i="12"/>
  <c r="G78" i="12" l="1"/>
  <c r="H78" i="12" l="1"/>
  <c r="G121" i="12"/>
  <c r="H121" i="12"/>
  <c r="F121" i="12"/>
  <c r="H106" i="12"/>
  <c r="G106" i="12"/>
  <c r="H104" i="12" l="1"/>
  <c r="H103" i="12"/>
  <c r="G104" i="12"/>
  <c r="G103" i="12"/>
  <c r="F67" i="12" l="1"/>
  <c r="F48" i="12"/>
  <c r="F38" i="12"/>
  <c r="F34" i="12"/>
  <c r="F110" i="12"/>
  <c r="F105" i="12"/>
  <c r="F104" i="12"/>
  <c r="F103" i="12"/>
  <c r="F120" i="12"/>
  <c r="F119" i="12"/>
  <c r="F118" i="12"/>
  <c r="F117" i="12"/>
  <c r="F111" i="12"/>
  <c r="G116" i="12"/>
  <c r="H116" i="12"/>
  <c r="F92" i="12"/>
  <c r="F91" i="12"/>
  <c r="F84" i="12"/>
  <c r="G72" i="12"/>
  <c r="F72" i="12"/>
  <c r="F116" i="12" l="1"/>
  <c r="F115" i="12" s="1"/>
  <c r="F102" i="12"/>
  <c r="F101" i="12" s="1"/>
  <c r="F66" i="12"/>
  <c r="F100" i="12" l="1"/>
  <c r="F99" i="12" s="1"/>
  <c r="F58" i="12"/>
  <c r="F47" i="12"/>
  <c r="H72" i="12" l="1"/>
  <c r="H27" i="12" l="1"/>
  <c r="G27" i="12"/>
  <c r="F18" i="12"/>
  <c r="F44" i="12" l="1"/>
  <c r="G115" i="12" l="1"/>
  <c r="G67" i="12" l="1"/>
  <c r="H67" i="12"/>
  <c r="F95" i="12" l="1"/>
  <c r="F89" i="12" l="1"/>
  <c r="G38" i="12"/>
  <c r="H38" i="12"/>
  <c r="G34" i="12"/>
  <c r="H34" i="12"/>
  <c r="H59" i="12" l="1"/>
  <c r="G77" i="12" l="1"/>
  <c r="G66" i="12" s="1"/>
  <c r="H77" i="12"/>
  <c r="H66" i="12" s="1"/>
  <c r="F63" i="12" l="1"/>
  <c r="F57" i="12" s="1"/>
  <c r="H58" i="12" l="1"/>
  <c r="F43" i="12"/>
  <c r="G18" i="12"/>
  <c r="H18" i="12"/>
  <c r="H89" i="12" l="1"/>
  <c r="G89" i="12"/>
  <c r="H102" i="12" l="1"/>
  <c r="G102" i="12"/>
  <c r="H55" i="12" l="1"/>
  <c r="G55" i="12"/>
  <c r="F55" i="12"/>
  <c r="H44" i="12" l="1"/>
  <c r="G44" i="12"/>
  <c r="H101" i="12" l="1"/>
  <c r="H100" i="12" s="1"/>
  <c r="H99" i="12" s="1"/>
  <c r="H115" i="12"/>
  <c r="H95" i="12"/>
  <c r="H94" i="12" s="1"/>
  <c r="H93" i="12" s="1"/>
  <c r="H88" i="12"/>
  <c r="H63" i="12"/>
  <c r="H57" i="12" s="1"/>
  <c r="H52" i="12"/>
  <c r="H51" i="12" s="1"/>
  <c r="H48" i="12"/>
  <c r="H47" i="12" s="1"/>
  <c r="H46" i="12" s="1"/>
  <c r="H43" i="12"/>
  <c r="H16" i="12"/>
  <c r="G101" i="12"/>
  <c r="G100" i="12" s="1"/>
  <c r="G99" i="12" s="1"/>
  <c r="G95" i="12"/>
  <c r="G94" i="12" s="1"/>
  <c r="G93" i="12" s="1"/>
  <c r="G88" i="12"/>
  <c r="G63" i="12"/>
  <c r="G57" i="12" s="1"/>
  <c r="G52" i="12"/>
  <c r="G51" i="12" s="1"/>
  <c r="G48" i="12"/>
  <c r="G47" i="12" s="1"/>
  <c r="G46" i="12" s="1"/>
  <c r="G43" i="12"/>
  <c r="G16" i="12"/>
  <c r="G15" i="12" l="1"/>
  <c r="H15" i="12"/>
  <c r="H14" i="12" s="1"/>
  <c r="H13" i="12" s="1"/>
  <c r="G14" i="12" l="1"/>
  <c r="G13" i="12" s="1"/>
  <c r="H97" i="12"/>
  <c r="F46" i="12"/>
  <c r="G97" i="12" l="1"/>
  <c r="F16" i="12"/>
  <c r="F15" i="12" s="1"/>
  <c r="F88" i="12" l="1"/>
  <c r="F94" i="12" l="1"/>
  <c r="F93" i="12" s="1"/>
  <c r="F52" i="12" l="1"/>
  <c r="F51" i="12" l="1"/>
  <c r="F14" i="12" s="1"/>
  <c r="F97" i="12" l="1"/>
  <c r="F13" i="12"/>
</calcChain>
</file>

<file path=xl/sharedStrings.xml><?xml version="1.0" encoding="utf-8"?>
<sst xmlns="http://schemas.openxmlformats.org/spreadsheetml/2006/main" count="542" uniqueCount="180">
  <si>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</si>
  <si>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</si>
  <si>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</si>
  <si>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</si>
  <si>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</si>
  <si>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</si>
  <si>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</si>
  <si>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</si>
  <si>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</si>
  <si>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</si>
  <si>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</si>
  <si>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</si>
  <si>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</si>
  <si>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</si>
  <si>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</si>
  <si>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</si>
  <si>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</si>
  <si>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</si>
  <si>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</si>
  <si>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</si>
  <si>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</si>
  <si>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</si>
  <si>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</si>
  <si>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</si>
  <si>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</si>
  <si>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</si>
  <si>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</si>
  <si>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</si>
  <si>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</si>
  <si>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</si>
  <si>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</si>
  <si>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</si>
  <si>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</si>
  <si>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</si>
  <si>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</si>
  <si>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</si>
  <si>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</si>
  <si>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</si>
  <si>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</si>
  <si>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</si>
  <si>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</si>
  <si>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</si>
  <si>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</si>
  <si>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</si>
  <si>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</si>
  <si>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</si>
  <si>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</si>
  <si>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</si>
  <si>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</si>
  <si>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</si>
  <si>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</si>
  <si>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</si>
  <si>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</si>
  <si>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</si>
  <si>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</si>
  <si>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</si>
  <si>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</si>
  <si>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</si>
  <si>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</si>
  <si>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</si>
  <si>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</si>
  <si>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</si>
  <si>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</si>
  <si>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</si>
  <si>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ВСЕГО:</t>
  </si>
  <si>
    <t>К решению Совета депутатов</t>
  </si>
  <si>
    <t>Пудомягского сельского поселения</t>
  </si>
  <si>
    <t>Развитие культуры в Пудомягском сельском поселении</t>
  </si>
  <si>
    <t>Социальная политика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</si>
  <si>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</si>
  <si>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</si>
  <si>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Приложение 7</t>
  </si>
  <si>
    <t>7141115630</t>
  </si>
  <si>
    <t>7141112600</t>
  </si>
  <si>
    <t>7141112500</t>
  </si>
  <si>
    <t>7140000000</t>
  </si>
  <si>
    <t>7150000000</t>
  </si>
  <si>
    <t>7151115230</t>
  </si>
  <si>
    <t>7151100000</t>
  </si>
  <si>
    <t>7130000000</t>
  </si>
  <si>
    <t>7131100000</t>
  </si>
  <si>
    <t>7111100000</t>
  </si>
  <si>
    <t>7121100000</t>
  </si>
  <si>
    <t>7120000000</t>
  </si>
  <si>
    <t>7121115120</t>
  </si>
  <si>
    <t>7100000000</t>
  </si>
  <si>
    <t>7131115390</t>
  </si>
  <si>
    <t>7131115380</t>
  </si>
  <si>
    <t>7131115400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</si>
  <si>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</si>
  <si>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</si>
  <si>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</si>
  <si>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</si>
  <si>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</si>
  <si>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</si>
  <si>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</si>
  <si>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</si>
  <si>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</si>
  <si>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</si>
  <si>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</si>
  <si>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</si>
  <si>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</si>
  <si>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</si>
  <si>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242</t>
  </si>
  <si>
    <t>71311S0140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</si>
  <si>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</si>
  <si>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</si>
  <si>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852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</si>
  <si>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</si>
  <si>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</si>
  <si>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</si>
  <si>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</si>
  <si>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</si>
  <si>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</si>
  <si>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</si>
  <si>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</si>
  <si>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</si>
  <si>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</si>
  <si>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</si>
  <si>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</si>
  <si>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6290017110</t>
  </si>
  <si>
    <t>7131116400</t>
  </si>
  <si>
    <t>7131115200</t>
  </si>
  <si>
    <t>0502</t>
  </si>
  <si>
    <t>Взносы по обязательному страхованию на выплаты по оплате труда работникам учреждений</t>
  </si>
  <si>
    <t>8</t>
  </si>
  <si>
    <t>9</t>
  </si>
  <si>
    <t>Прочие выплаты</t>
  </si>
  <si>
    <t>Комплексные меры по профилактике и безопасности несовершеннолетних</t>
  </si>
  <si>
    <t>7141100000</t>
  </si>
  <si>
    <t>122</t>
  </si>
  <si>
    <t>350</t>
  </si>
  <si>
    <t>Премии и гранты</t>
  </si>
  <si>
    <t>Иные выплаты персоналу государственных (муниципальных) органов, за исключением фонда оплаты труда</t>
  </si>
  <si>
    <t>6180015070</t>
  </si>
  <si>
    <t>6290016271</t>
  </si>
  <si>
    <t>7111115510</t>
  </si>
  <si>
    <t>7111119100</t>
  </si>
  <si>
    <t>71311S4660</t>
  </si>
  <si>
    <t>Мероприятия по реализации областного закона от 15 января 2018 года №3-оз "</t>
  </si>
  <si>
    <t>7151118660</t>
  </si>
  <si>
    <t>Очередной 2019 год</t>
  </si>
  <si>
    <t>Прогнозируемый                   2020 год</t>
  </si>
  <si>
    <t>Прогнозируемый                2021 год</t>
  </si>
  <si>
    <t>7121115690</t>
  </si>
  <si>
    <t>7121115100</t>
  </si>
  <si>
    <t>Мероприятия в области благоустройства в рамках подпрограммы "Комфортная среда"</t>
  </si>
  <si>
    <t xml:space="preserve">Ведомственная структура расходов бюджета Пудомягского сельского поселения на 2019 год и плановый период 2020-2021 годов.                                                    </t>
  </si>
  <si>
    <t>0106</t>
  </si>
  <si>
    <t>6290013020</t>
  </si>
  <si>
    <t>540</t>
  </si>
  <si>
    <t>Иные межбюджетные трансферты</t>
  </si>
  <si>
    <t>6290013150</t>
  </si>
  <si>
    <t>6290013060</t>
  </si>
  <si>
    <t>0107</t>
  </si>
  <si>
    <t>880</t>
  </si>
  <si>
    <t>Обеспечение проведения выборов и референдумов</t>
  </si>
  <si>
    <t>6290011070</t>
  </si>
  <si>
    <t>Проведение выборов и референумов</t>
  </si>
  <si>
    <t>"Коммунальное хозяйство"</t>
  </si>
  <si>
    <t>0314</t>
  </si>
  <si>
    <t>6180071340</t>
  </si>
  <si>
    <t>7131117002</t>
  </si>
  <si>
    <t>7161118931</t>
  </si>
  <si>
    <t>7131115210</t>
  </si>
  <si>
    <t>Стимулирующие выплаты работникам культуры</t>
  </si>
  <si>
    <t>Стимулирующие выплаты работниккам культуры</t>
  </si>
  <si>
    <t>71411S363</t>
  </si>
  <si>
    <t>71411S361</t>
  </si>
  <si>
    <t>7161118930</t>
  </si>
  <si>
    <t>Спорт</t>
  </si>
  <si>
    <t>1102</t>
  </si>
  <si>
    <t>Проведение мероприятий в области спорта и физической культуры</t>
  </si>
  <si>
    <t>7141115340</t>
  </si>
  <si>
    <t>КУЛЬТУРА</t>
  </si>
  <si>
    <t>71311S4770</t>
  </si>
  <si>
    <t>Строительство и содержание автомобильных дорог и инженерных сооружений на них. (в рамках мероприятий 147-ОЗ)</t>
  </si>
  <si>
    <t>7131172020</t>
  </si>
  <si>
    <t>716F255551</t>
  </si>
  <si>
    <t>от 17.06.2019 г. №280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</si>
</sst>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5" fillId="0" borderId="0" xfId="0" applyFont="1" applyAlignment="1">
      <alignment horizontal="left"/>
    </xf>
    <xf numFmtId="4" fontId="1" fillId="0" borderId="1" xfId="0" applyNumberFormat="1" applyFont="1" applyBorder="1"/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vertical="top" wrapText="1"/>
    </xf>
    <xf numFmtId="4" fontId="1" fillId="3" borderId="1" xfId="0" applyNumberFormat="1" applyFont="1" applyFill="1" applyBorder="1" applyAlignment="1">
      <alignment vertical="top" wrapText="1"/>
    </xf>
    <xf numFmtId="49" fontId="1" fillId="3" borderId="2" xfId="0" applyNumberFormat="1" applyFont="1" applyFill="1" applyBorder="1" applyAlignment="1">
      <alignment horizontal="left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right" wrapText="1"/>
    </xf>
    <xf numFmtId="4" fontId="2" fillId="3" borderId="2" xfId="0" applyNumberFormat="1" applyFont="1" applyFill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" fontId="2" fillId="2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/>
    <xf numFmtId="4" fontId="2" fillId="0" borderId="0" xfId="0" applyNumberFormat="1" applyFont="1"/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49" fontId="2" fillId="3" borderId="2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 vertical="center" wrapText="1"/>
    </xf>
    <xf numFmtId="0" fontId="1" fillId="3" borderId="0" xfId="0" applyFont="1" applyFill="1"/>
    <xf numFmtId="4" fontId="0" fillId="0" borderId="0" xfId="0" applyNumberFormat="1"/>
    <xf numFmtId="4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49" fontId="11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right" vertical="top" wrapText="1"/>
    </xf>
    <xf numFmtId="0" fontId="1" fillId="3" borderId="1" xfId="0" applyFont="1" applyFill="1" applyBorder="1"/>
    <xf numFmtId="0" fontId="2" fillId="0" borderId="0" xfId="0" applyFont="1"/>
    <xf numFmtId="4" fontId="1" fillId="3" borderId="1" xfId="0" applyNumberFormat="1" applyFont="1" applyFill="1" applyBorder="1"/>
    <xf numFmtId="49" fontId="12" fillId="3" borderId="1" xfId="0" applyNumberFormat="1" applyFont="1" applyFill="1" applyBorder="1" applyAlignment="1">
      <alignment horizontal="left" vertical="top" wrapText="1"/>
    </xf>
    <xf numFmtId="49" fontId="12" fillId="3" borderId="1" xfId="0" applyNumberFormat="1" applyFont="1" applyFill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22"/>
  <sheetViews>
    <sheetView tabSelected="1" workbookViewId="0">
      <selection activeCell="J13" sqref="J13"/>
    </sheetView>
  </sheetViews>
  <sheetFormatPr defaultColWidth="8.88671875" defaultRowHeight="13.2" x14ac:dyDescent="0.25"/>
  <cols>
    <col min="1" max="1" width="40.5546875" customWidth="1"/>
    <col min="2" max="2" width="4.6640625" customWidth="1"/>
    <col min="3" max="3" width="5.5546875" customWidth="1"/>
    <col min="4" max="4" width="9.6640625" customWidth="1"/>
    <col min="5" max="5" width="4.6640625" customWidth="1"/>
    <col min="6" max="6" width="9.6640625" customWidth="1"/>
    <col min="7" max="7" width="13.33203125" customWidth="1"/>
    <col min="8" max="8" width="16.33203125" customWidth="1"/>
    <col min="9" max="33" width="15.6640625" customWidth="1"/>
  </cols>
  <sheetData>
    <row r="2" spans="1:8" x14ac:dyDescent="0.25">
      <c r="D2" s="8" t="s">
        <v>71</v>
      </c>
    </row>
    <row r="3" spans="1:8" x14ac:dyDescent="0.25">
      <c r="D3" t="s">
        <v>65</v>
      </c>
    </row>
    <row r="4" spans="1:8" x14ac:dyDescent="0.25">
      <c r="A4" s="12"/>
      <c r="D4" t="s">
        <v>66</v>
      </c>
    </row>
    <row r="5" spans="1:8" ht="11.25" customHeight="1" x14ac:dyDescent="0.25">
      <c r="A5" s="13"/>
      <c r="B5" s="2"/>
      <c r="C5" s="2"/>
      <c r="D5" s="14" t="s">
        <v>179</v>
      </c>
      <c r="E5" s="2"/>
      <c r="F5" s="14"/>
    </row>
    <row r="6" spans="1:8" x14ac:dyDescent="0.25">
      <c r="A6" s="77" t="s">
        <v>147</v>
      </c>
      <c r="B6" s="77"/>
      <c r="C6" s="77"/>
      <c r="D6" s="77"/>
      <c r="E6" s="77"/>
      <c r="F6" s="77"/>
      <c r="G6" s="77"/>
      <c r="H6" s="77"/>
    </row>
    <row r="7" spans="1:8" ht="15.75" customHeight="1" x14ac:dyDescent="0.25">
      <c r="A7" s="77"/>
      <c r="B7" s="77"/>
      <c r="C7" s="77"/>
      <c r="D7" s="77"/>
      <c r="E7" s="77"/>
      <c r="F7" s="77"/>
      <c r="G7" s="77"/>
      <c r="H7" s="77"/>
    </row>
    <row r="8" spans="1:8" ht="15.75" customHeight="1" x14ac:dyDescent="0.25">
      <c r="A8" s="77"/>
      <c r="B8" s="77"/>
      <c r="C8" s="77"/>
      <c r="D8" s="77"/>
      <c r="E8" s="77"/>
      <c r="F8" s="77"/>
      <c r="G8" s="77"/>
      <c r="H8" s="77"/>
    </row>
    <row r="9" spans="1:8" ht="13.5" customHeight="1" x14ac:dyDescent="0.25">
      <c r="A9" s="25"/>
      <c r="B9" s="7"/>
      <c r="C9" s="8"/>
      <c r="D9" s="8"/>
      <c r="E9" s="8"/>
      <c r="F9" s="25" t="s">
        <v>11</v>
      </c>
    </row>
    <row r="10" spans="1:8" ht="12.75" customHeight="1" x14ac:dyDescent="0.25">
      <c r="A10" s="78" t="s">
        <v>12</v>
      </c>
      <c r="B10" s="80" t="s">
        <v>6</v>
      </c>
      <c r="C10" s="81"/>
      <c r="D10" s="81"/>
      <c r="E10" s="81"/>
      <c r="F10" s="78" t="s">
        <v>141</v>
      </c>
      <c r="G10" s="78" t="s">
        <v>142</v>
      </c>
      <c r="H10" s="78" t="s">
        <v>143</v>
      </c>
    </row>
    <row r="11" spans="1:8" ht="18.600000000000001" customHeight="1" x14ac:dyDescent="0.25">
      <c r="A11" s="79"/>
      <c r="B11" s="29" t="s">
        <v>7</v>
      </c>
      <c r="C11" s="29" t="s">
        <v>10</v>
      </c>
      <c r="D11" s="29" t="s">
        <v>9</v>
      </c>
      <c r="E11" s="29" t="s">
        <v>8</v>
      </c>
      <c r="F11" s="79"/>
      <c r="G11" s="79"/>
      <c r="H11" s="79"/>
    </row>
    <row r="12" spans="1:8" x14ac:dyDescent="0.25">
      <c r="A12" s="30" t="s">
        <v>0</v>
      </c>
      <c r="B12" s="30" t="s">
        <v>1</v>
      </c>
      <c r="C12" s="30" t="s">
        <v>2</v>
      </c>
      <c r="D12" s="30" t="s">
        <v>5</v>
      </c>
      <c r="E12" s="30" t="s">
        <v>3</v>
      </c>
      <c r="F12" s="30" t="s">
        <v>4</v>
      </c>
      <c r="G12" s="30" t="s">
        <v>125</v>
      </c>
      <c r="H12" s="30" t="s">
        <v>126</v>
      </c>
    </row>
    <row r="13" spans="1:8" x14ac:dyDescent="0.25">
      <c r="A13" s="30" t="s">
        <v>64</v>
      </c>
      <c r="B13" s="30"/>
      <c r="C13" s="30"/>
      <c r="D13" s="30"/>
      <c r="E13" s="30"/>
      <c r="F13" s="51">
        <f>F14+F99</f>
        <v>55313.860000000008</v>
      </c>
      <c r="G13" s="51">
        <f>G14+G99</f>
        <v>39213.612000000001</v>
      </c>
      <c r="H13" s="51">
        <f>H14+H99</f>
        <v>38632</v>
      </c>
    </row>
    <row r="14" spans="1:8" ht="48" x14ac:dyDescent="0.25">
      <c r="A14" s="19" t="s">
        <v>69</v>
      </c>
      <c r="B14" s="9" t="s">
        <v>14</v>
      </c>
      <c r="C14" s="9" t="s">
        <v>13</v>
      </c>
      <c r="D14" s="9" t="s">
        <v>13</v>
      </c>
      <c r="E14" s="9" t="s">
        <v>13</v>
      </c>
      <c r="F14" s="26">
        <f>+F15+F51+F57+F66+F88+F93+F46</f>
        <v>46079.320000000007</v>
      </c>
      <c r="G14" s="26">
        <f>+G15+G51+G57+G66+G88+G93+G46</f>
        <v>30433.531999999999</v>
      </c>
      <c r="H14" s="26">
        <f>+H15+H51+H57+H66+H88+H93+H46</f>
        <v>29658.65</v>
      </c>
    </row>
    <row r="15" spans="1:8" x14ac:dyDescent="0.25">
      <c r="A15" s="31" t="s">
        <v>16</v>
      </c>
      <c r="B15" s="32" t="s">
        <v>14</v>
      </c>
      <c r="C15" s="32" t="s">
        <v>15</v>
      </c>
      <c r="D15" s="32" t="s">
        <v>13</v>
      </c>
      <c r="E15" s="32" t="s">
        <v>13</v>
      </c>
      <c r="F15" s="33">
        <f>F16+F18+F34+F38+F40+F43</f>
        <v>15065.590000000002</v>
      </c>
      <c r="G15" s="33">
        <f>+G16+G18+G40+G43</f>
        <v>14179.75</v>
      </c>
      <c r="H15" s="33">
        <f>+H16+H18+H40+H43</f>
        <v>14681.18</v>
      </c>
    </row>
    <row r="16" spans="1:8" ht="40.799999999999997" x14ac:dyDescent="0.25">
      <c r="A16" s="10" t="s">
        <v>18</v>
      </c>
      <c r="B16" s="9" t="s">
        <v>14</v>
      </c>
      <c r="C16" s="9" t="s">
        <v>17</v>
      </c>
      <c r="D16" s="9" t="s">
        <v>91</v>
      </c>
      <c r="E16" s="9" t="s">
        <v>13</v>
      </c>
      <c r="F16" s="11">
        <f>+F17</f>
        <v>300</v>
      </c>
      <c r="G16" s="11">
        <f>+G17</f>
        <v>300</v>
      </c>
      <c r="H16" s="11">
        <f>+H17</f>
        <v>300</v>
      </c>
    </row>
    <row r="17" spans="1:8" ht="40.799999999999997" x14ac:dyDescent="0.25">
      <c r="A17" s="4" t="s">
        <v>20</v>
      </c>
      <c r="B17" s="1" t="s">
        <v>14</v>
      </c>
      <c r="C17" s="1" t="s">
        <v>17</v>
      </c>
      <c r="D17" s="1" t="s">
        <v>92</v>
      </c>
      <c r="E17" s="1" t="s">
        <v>19</v>
      </c>
      <c r="F17" s="6">
        <v>300</v>
      </c>
      <c r="G17" s="6">
        <v>300</v>
      </c>
      <c r="H17" s="6">
        <v>300</v>
      </c>
    </row>
    <row r="18" spans="1:8" ht="40.799999999999997" x14ac:dyDescent="0.25">
      <c r="A18" s="31" t="s">
        <v>22</v>
      </c>
      <c r="B18" s="32" t="s">
        <v>14</v>
      </c>
      <c r="C18" s="32" t="s">
        <v>21</v>
      </c>
      <c r="D18" s="32" t="s">
        <v>91</v>
      </c>
      <c r="E18" s="32" t="s">
        <v>13</v>
      </c>
      <c r="F18" s="33">
        <f>SUM(F19:F33)</f>
        <v>13696.320000000002</v>
      </c>
      <c r="G18" s="33">
        <f>SUM(G19:G33)</f>
        <v>13414.15</v>
      </c>
      <c r="H18" s="33">
        <f>SUM(H19:H33)</f>
        <v>13915.58</v>
      </c>
    </row>
    <row r="19" spans="1:8" ht="20.399999999999999" x14ac:dyDescent="0.25">
      <c r="A19" s="16" t="s">
        <v>100</v>
      </c>
      <c r="B19" s="15" t="s">
        <v>14</v>
      </c>
      <c r="C19" s="15" t="s">
        <v>21</v>
      </c>
      <c r="D19" s="15" t="s">
        <v>90</v>
      </c>
      <c r="E19" s="15" t="s">
        <v>23</v>
      </c>
      <c r="F19" s="17">
        <v>6073.6</v>
      </c>
      <c r="G19" s="17">
        <v>6316.54</v>
      </c>
      <c r="H19" s="17">
        <v>6569.2</v>
      </c>
    </row>
    <row r="20" spans="1:8" ht="36" customHeight="1" x14ac:dyDescent="0.25">
      <c r="A20" s="16" t="s">
        <v>99</v>
      </c>
      <c r="B20" s="15" t="s">
        <v>14</v>
      </c>
      <c r="C20" s="15" t="s">
        <v>21</v>
      </c>
      <c r="D20" s="15" t="s">
        <v>90</v>
      </c>
      <c r="E20" s="15" t="s">
        <v>102</v>
      </c>
      <c r="F20" s="17">
        <v>1835</v>
      </c>
      <c r="G20" s="17">
        <v>1907.59</v>
      </c>
      <c r="H20" s="17">
        <v>1983.9</v>
      </c>
    </row>
    <row r="21" spans="1:8" ht="20.399999999999999" x14ac:dyDescent="0.25">
      <c r="A21" s="16" t="s">
        <v>100</v>
      </c>
      <c r="B21" s="15" t="s">
        <v>14</v>
      </c>
      <c r="C21" s="15" t="s">
        <v>21</v>
      </c>
      <c r="D21" s="15" t="s">
        <v>93</v>
      </c>
      <c r="E21" s="15" t="s">
        <v>23</v>
      </c>
      <c r="F21" s="17">
        <v>1248</v>
      </c>
      <c r="G21" s="17">
        <v>1297.92</v>
      </c>
      <c r="H21" s="17">
        <v>1349.84</v>
      </c>
    </row>
    <row r="22" spans="1:8" ht="30.6" x14ac:dyDescent="0.25">
      <c r="A22" s="16" t="s">
        <v>99</v>
      </c>
      <c r="B22" s="15" t="s">
        <v>14</v>
      </c>
      <c r="C22" s="15" t="s">
        <v>21</v>
      </c>
      <c r="D22" s="15" t="s">
        <v>93</v>
      </c>
      <c r="E22" s="15" t="s">
        <v>102</v>
      </c>
      <c r="F22" s="17">
        <v>377</v>
      </c>
      <c r="G22" s="17">
        <v>391.97</v>
      </c>
      <c r="H22" s="17">
        <v>407.65</v>
      </c>
    </row>
    <row r="23" spans="1:8" ht="20.399999999999999" x14ac:dyDescent="0.25">
      <c r="A23" s="16" t="s">
        <v>100</v>
      </c>
      <c r="B23" s="15" t="s">
        <v>14</v>
      </c>
      <c r="C23" s="15" t="s">
        <v>21</v>
      </c>
      <c r="D23" s="15" t="s">
        <v>94</v>
      </c>
      <c r="E23" s="15" t="s">
        <v>23</v>
      </c>
      <c r="F23" s="54">
        <v>877</v>
      </c>
      <c r="G23" s="22">
        <v>735.49</v>
      </c>
      <c r="H23" s="22">
        <v>764.91</v>
      </c>
    </row>
    <row r="24" spans="1:8" ht="30.6" x14ac:dyDescent="0.25">
      <c r="A24" s="16" t="s">
        <v>99</v>
      </c>
      <c r="B24" s="15" t="s">
        <v>14</v>
      </c>
      <c r="C24" s="15" t="s">
        <v>21</v>
      </c>
      <c r="D24" s="15" t="s">
        <v>94</v>
      </c>
      <c r="E24" s="15" t="s">
        <v>102</v>
      </c>
      <c r="F24" s="54">
        <v>265</v>
      </c>
      <c r="G24" s="22">
        <v>222.12</v>
      </c>
      <c r="H24" s="22">
        <v>231</v>
      </c>
    </row>
    <row r="25" spans="1:8" ht="30.6" x14ac:dyDescent="0.25">
      <c r="A25" s="16" t="s">
        <v>133</v>
      </c>
      <c r="B25" s="15" t="s">
        <v>14</v>
      </c>
      <c r="C25" s="15" t="s">
        <v>21</v>
      </c>
      <c r="D25" s="15" t="s">
        <v>94</v>
      </c>
      <c r="E25" s="15" t="s">
        <v>130</v>
      </c>
      <c r="F25" s="22">
        <v>15</v>
      </c>
      <c r="G25" s="22">
        <v>15</v>
      </c>
      <c r="H25" s="22">
        <v>15</v>
      </c>
    </row>
    <row r="26" spans="1:8" ht="20.399999999999999" x14ac:dyDescent="0.25">
      <c r="A26" s="16" t="s">
        <v>25</v>
      </c>
      <c r="B26" s="15" t="s">
        <v>14</v>
      </c>
      <c r="C26" s="15" t="s">
        <v>21</v>
      </c>
      <c r="D26" s="15" t="s">
        <v>94</v>
      </c>
      <c r="E26" s="15" t="s">
        <v>24</v>
      </c>
      <c r="F26" s="17">
        <f>1600+200+9+100+100+70+50+50</f>
        <v>2179</v>
      </c>
      <c r="G26" s="17">
        <v>1664</v>
      </c>
      <c r="H26" s="17">
        <v>1730.56</v>
      </c>
    </row>
    <row r="27" spans="1:8" ht="20.399999999999999" x14ac:dyDescent="0.25">
      <c r="A27" s="16" t="s">
        <v>105</v>
      </c>
      <c r="B27" s="15" t="s">
        <v>14</v>
      </c>
      <c r="C27" s="15" t="s">
        <v>21</v>
      </c>
      <c r="D27" s="15" t="s">
        <v>94</v>
      </c>
      <c r="E27" s="23" t="s">
        <v>103</v>
      </c>
      <c r="F27" s="21">
        <f>100+420+3.2</f>
        <v>523.20000000000005</v>
      </c>
      <c r="G27" s="21">
        <f>100+400</f>
        <v>500</v>
      </c>
      <c r="H27" s="21">
        <f>100+400</f>
        <v>500</v>
      </c>
    </row>
    <row r="28" spans="1:8" ht="20.399999999999999" x14ac:dyDescent="0.25">
      <c r="A28" s="16" t="s">
        <v>25</v>
      </c>
      <c r="B28" s="15" t="s">
        <v>14</v>
      </c>
      <c r="C28" s="15" t="s">
        <v>21</v>
      </c>
      <c r="D28" s="15" t="s">
        <v>161</v>
      </c>
      <c r="E28" s="23" t="s">
        <v>24</v>
      </c>
      <c r="F28" s="21">
        <v>3.52</v>
      </c>
      <c r="G28" s="21">
        <v>3.52</v>
      </c>
      <c r="H28" s="21">
        <v>3.52</v>
      </c>
    </row>
    <row r="29" spans="1:8" x14ac:dyDescent="0.25">
      <c r="A29" s="16" t="s">
        <v>132</v>
      </c>
      <c r="B29" s="15" t="s">
        <v>14</v>
      </c>
      <c r="C29" s="15" t="s">
        <v>21</v>
      </c>
      <c r="D29" s="15" t="s">
        <v>94</v>
      </c>
      <c r="E29" s="23" t="s">
        <v>131</v>
      </c>
      <c r="F29" s="21">
        <f>50+20</f>
        <v>70</v>
      </c>
      <c r="G29" s="21">
        <v>50</v>
      </c>
      <c r="H29" s="21">
        <v>50</v>
      </c>
    </row>
    <row r="30" spans="1:8" x14ac:dyDescent="0.25">
      <c r="A30" s="16" t="s">
        <v>106</v>
      </c>
      <c r="B30" s="15" t="s">
        <v>14</v>
      </c>
      <c r="C30" s="15" t="s">
        <v>21</v>
      </c>
      <c r="D30" s="15" t="s">
        <v>94</v>
      </c>
      <c r="E30" s="23" t="s">
        <v>107</v>
      </c>
      <c r="F30" s="21">
        <v>50</v>
      </c>
      <c r="G30" s="21">
        <v>100</v>
      </c>
      <c r="H30" s="21">
        <v>100</v>
      </c>
    </row>
    <row r="31" spans="1:8" x14ac:dyDescent="0.25">
      <c r="A31" s="16" t="s">
        <v>108</v>
      </c>
      <c r="B31" s="15" t="s">
        <v>14</v>
      </c>
      <c r="C31" s="15" t="s">
        <v>21</v>
      </c>
      <c r="D31" s="15" t="s">
        <v>94</v>
      </c>
      <c r="E31" s="23" t="s">
        <v>109</v>
      </c>
      <c r="F31" s="21">
        <v>50</v>
      </c>
      <c r="G31" s="21">
        <v>100</v>
      </c>
      <c r="H31" s="21">
        <v>100</v>
      </c>
    </row>
    <row r="32" spans="1:8" ht="20.399999999999999" x14ac:dyDescent="0.25">
      <c r="A32" s="16" t="s">
        <v>25</v>
      </c>
      <c r="B32" s="23" t="s">
        <v>14</v>
      </c>
      <c r="C32" s="23" t="s">
        <v>21</v>
      </c>
      <c r="D32" s="23" t="s">
        <v>134</v>
      </c>
      <c r="E32" s="23" t="s">
        <v>24</v>
      </c>
      <c r="F32" s="21">
        <f>50+20</f>
        <v>70</v>
      </c>
      <c r="G32" s="21">
        <v>50</v>
      </c>
      <c r="H32" s="21">
        <v>50</v>
      </c>
    </row>
    <row r="33" spans="1:10" ht="20.399999999999999" x14ac:dyDescent="0.25">
      <c r="A33" s="16" t="s">
        <v>25</v>
      </c>
      <c r="B33" s="23" t="s">
        <v>14</v>
      </c>
      <c r="C33" s="23" t="s">
        <v>21</v>
      </c>
      <c r="D33" s="23" t="s">
        <v>135</v>
      </c>
      <c r="E33" s="23" t="s">
        <v>24</v>
      </c>
      <c r="F33" s="21">
        <v>60</v>
      </c>
      <c r="G33" s="21">
        <v>60</v>
      </c>
      <c r="H33" s="21">
        <v>60</v>
      </c>
    </row>
    <row r="34" spans="1:10" x14ac:dyDescent="0.25">
      <c r="A34" s="36" t="s">
        <v>151</v>
      </c>
      <c r="B34" s="37" t="s">
        <v>14</v>
      </c>
      <c r="C34" s="37" t="s">
        <v>148</v>
      </c>
      <c r="D34" s="37"/>
      <c r="E34" s="37"/>
      <c r="F34" s="39">
        <f>SUM(F35:F37)</f>
        <v>160.30000000000001</v>
      </c>
      <c r="G34" s="39">
        <f t="shared" ref="G34:H34" si="0">SUM(G35:G37)</f>
        <v>0</v>
      </c>
      <c r="H34" s="39">
        <f t="shared" si="0"/>
        <v>0</v>
      </c>
    </row>
    <row r="35" spans="1:10" ht="13.2" customHeight="1" x14ac:dyDescent="0.25">
      <c r="A35" s="55" t="s">
        <v>151</v>
      </c>
      <c r="B35" s="23" t="s">
        <v>14</v>
      </c>
      <c r="C35" s="23" t="s">
        <v>148</v>
      </c>
      <c r="D35" s="23" t="s">
        <v>149</v>
      </c>
      <c r="E35" s="23" t="s">
        <v>150</v>
      </c>
      <c r="F35" s="21">
        <v>54.9</v>
      </c>
      <c r="G35" s="21">
        <v>0</v>
      </c>
      <c r="H35" s="21">
        <v>0</v>
      </c>
      <c r="J35" s="64"/>
    </row>
    <row r="36" spans="1:10" x14ac:dyDescent="0.25">
      <c r="A36" s="55" t="s">
        <v>151</v>
      </c>
      <c r="B36" s="23" t="s">
        <v>14</v>
      </c>
      <c r="C36" s="23" t="s">
        <v>148</v>
      </c>
      <c r="D36" s="23" t="s">
        <v>152</v>
      </c>
      <c r="E36" s="23" t="s">
        <v>150</v>
      </c>
      <c r="F36" s="21">
        <v>63.4</v>
      </c>
      <c r="G36" s="21">
        <v>0</v>
      </c>
      <c r="H36" s="21">
        <v>0</v>
      </c>
    </row>
    <row r="37" spans="1:10" x14ac:dyDescent="0.25">
      <c r="A37" s="55" t="s">
        <v>151</v>
      </c>
      <c r="B37" s="23" t="s">
        <v>14</v>
      </c>
      <c r="C37" s="23" t="s">
        <v>148</v>
      </c>
      <c r="D37" s="23" t="s">
        <v>153</v>
      </c>
      <c r="E37" s="23" t="s">
        <v>150</v>
      </c>
      <c r="F37" s="21">
        <v>42</v>
      </c>
      <c r="G37" s="21">
        <v>0</v>
      </c>
      <c r="H37" s="21">
        <v>0</v>
      </c>
    </row>
    <row r="38" spans="1:10" x14ac:dyDescent="0.25">
      <c r="A38" s="62" t="s">
        <v>158</v>
      </c>
      <c r="B38" s="32" t="s">
        <v>14</v>
      </c>
      <c r="C38" s="37" t="s">
        <v>154</v>
      </c>
      <c r="D38" s="61"/>
      <c r="E38" s="61"/>
      <c r="F38" s="39">
        <f>F39</f>
        <v>300</v>
      </c>
      <c r="G38" s="39">
        <f t="shared" ref="G38:H38" si="1">G39</f>
        <v>0</v>
      </c>
      <c r="H38" s="39">
        <f t="shared" si="1"/>
        <v>0</v>
      </c>
    </row>
    <row r="39" spans="1:10" ht="13.2" customHeight="1" x14ac:dyDescent="0.25">
      <c r="A39" s="55" t="s">
        <v>156</v>
      </c>
      <c r="B39" s="23" t="s">
        <v>14</v>
      </c>
      <c r="C39" s="23" t="s">
        <v>154</v>
      </c>
      <c r="D39" s="23" t="s">
        <v>157</v>
      </c>
      <c r="E39" s="23" t="s">
        <v>155</v>
      </c>
      <c r="F39" s="21">
        <v>300</v>
      </c>
      <c r="G39" s="21">
        <v>0</v>
      </c>
      <c r="H39" s="21">
        <v>0</v>
      </c>
    </row>
    <row r="40" spans="1:10" x14ac:dyDescent="0.25">
      <c r="A40" s="36" t="s">
        <v>28</v>
      </c>
      <c r="B40" s="37" t="s">
        <v>14</v>
      </c>
      <c r="C40" s="37" t="s">
        <v>27</v>
      </c>
      <c r="D40" s="37" t="s">
        <v>13</v>
      </c>
      <c r="E40" s="37" t="s">
        <v>13</v>
      </c>
      <c r="F40" s="39">
        <v>65.599999999999994</v>
      </c>
      <c r="G40" s="39">
        <v>65.599999999999994</v>
      </c>
      <c r="H40" s="39">
        <v>65.599999999999994</v>
      </c>
    </row>
    <row r="41" spans="1:10" ht="13.2" customHeight="1" x14ac:dyDescent="0.25">
      <c r="A41" s="10" t="s">
        <v>26</v>
      </c>
      <c r="B41" s="9" t="s">
        <v>14</v>
      </c>
      <c r="C41" s="9" t="s">
        <v>27</v>
      </c>
      <c r="D41" s="9" t="s">
        <v>95</v>
      </c>
      <c r="E41" s="9" t="s">
        <v>13</v>
      </c>
      <c r="F41" s="11">
        <v>65.599999999999994</v>
      </c>
      <c r="G41" s="11">
        <v>65.599999999999994</v>
      </c>
      <c r="H41" s="11">
        <v>65.599999999999994</v>
      </c>
    </row>
    <row r="42" spans="1:10" x14ac:dyDescent="0.25">
      <c r="A42" s="4" t="s">
        <v>30</v>
      </c>
      <c r="B42" s="1" t="s">
        <v>14</v>
      </c>
      <c r="C42" s="1" t="s">
        <v>27</v>
      </c>
      <c r="D42" s="1" t="s">
        <v>96</v>
      </c>
      <c r="E42" s="1" t="s">
        <v>29</v>
      </c>
      <c r="F42" s="6">
        <v>65.599999999999994</v>
      </c>
      <c r="G42" s="6">
        <v>65.599999999999994</v>
      </c>
      <c r="H42" s="6">
        <v>65.599999999999994</v>
      </c>
    </row>
    <row r="43" spans="1:10" x14ac:dyDescent="0.25">
      <c r="A43" s="31" t="s">
        <v>32</v>
      </c>
      <c r="B43" s="32" t="s">
        <v>14</v>
      </c>
      <c r="C43" s="32" t="s">
        <v>31</v>
      </c>
      <c r="D43" s="32" t="s">
        <v>13</v>
      </c>
      <c r="E43" s="32" t="s">
        <v>13</v>
      </c>
      <c r="F43" s="33">
        <f>+F44</f>
        <v>543.37</v>
      </c>
      <c r="G43" s="33">
        <f>+G44</f>
        <v>400</v>
      </c>
      <c r="H43" s="33">
        <f>+H44</f>
        <v>400</v>
      </c>
    </row>
    <row r="44" spans="1:10" ht="13.2" customHeight="1" x14ac:dyDescent="0.25">
      <c r="A44" s="31" t="s">
        <v>26</v>
      </c>
      <c r="B44" s="32" t="s">
        <v>14</v>
      </c>
      <c r="C44" s="32" t="s">
        <v>31</v>
      </c>
      <c r="D44" s="32" t="s">
        <v>95</v>
      </c>
      <c r="E44" s="32" t="s">
        <v>13</v>
      </c>
      <c r="F44" s="33">
        <f>SUM(F45:F45)</f>
        <v>543.37</v>
      </c>
      <c r="G44" s="33">
        <f>SUM(G45:G45)</f>
        <v>400</v>
      </c>
      <c r="H44" s="33">
        <f>SUM(H45:H45)</f>
        <v>400</v>
      </c>
    </row>
    <row r="45" spans="1:10" ht="20.399999999999999" x14ac:dyDescent="0.25">
      <c r="A45" s="16" t="s">
        <v>25</v>
      </c>
      <c r="B45" s="15" t="s">
        <v>14</v>
      </c>
      <c r="C45" s="15" t="s">
        <v>31</v>
      </c>
      <c r="D45" s="15" t="s">
        <v>120</v>
      </c>
      <c r="E45" s="15" t="s">
        <v>24</v>
      </c>
      <c r="F45" s="17">
        <f>400+143.37</f>
        <v>543.37</v>
      </c>
      <c r="G45" s="17">
        <v>400</v>
      </c>
      <c r="H45" s="17">
        <v>400</v>
      </c>
    </row>
    <row r="46" spans="1:10" ht="13.2" customHeight="1" x14ac:dyDescent="0.25">
      <c r="A46" s="31" t="s">
        <v>115</v>
      </c>
      <c r="B46" s="32" t="s">
        <v>14</v>
      </c>
      <c r="C46" s="32" t="s">
        <v>116</v>
      </c>
      <c r="D46" s="32"/>
      <c r="E46" s="32"/>
      <c r="F46" s="33">
        <f t="shared" ref="F46:H47" si="2">+F47</f>
        <v>278.3</v>
      </c>
      <c r="G46" s="33">
        <f t="shared" si="2"/>
        <v>281.40200000000004</v>
      </c>
      <c r="H46" s="33">
        <f t="shared" si="2"/>
        <v>291.5</v>
      </c>
    </row>
    <row r="47" spans="1:10" x14ac:dyDescent="0.25">
      <c r="A47" s="31" t="s">
        <v>117</v>
      </c>
      <c r="B47" s="32" t="s">
        <v>14</v>
      </c>
      <c r="C47" s="32" t="s">
        <v>118</v>
      </c>
      <c r="D47" s="32"/>
      <c r="E47" s="32"/>
      <c r="F47" s="33">
        <f>+F48</f>
        <v>278.3</v>
      </c>
      <c r="G47" s="33">
        <f t="shared" si="2"/>
        <v>281.40200000000004</v>
      </c>
      <c r="H47" s="33">
        <f t="shared" si="2"/>
        <v>291.5</v>
      </c>
    </row>
    <row r="48" spans="1:10" x14ac:dyDescent="0.25">
      <c r="A48" s="40" t="s">
        <v>26</v>
      </c>
      <c r="B48" s="41" t="s">
        <v>14</v>
      </c>
      <c r="C48" s="41" t="s">
        <v>118</v>
      </c>
      <c r="D48" s="41" t="s">
        <v>95</v>
      </c>
      <c r="E48" s="41"/>
      <c r="F48" s="46">
        <f>+F49+F50</f>
        <v>278.3</v>
      </c>
      <c r="G48" s="46">
        <f>+G49+G50</f>
        <v>281.40200000000004</v>
      </c>
      <c r="H48" s="46">
        <f>+H49+H50</f>
        <v>291.5</v>
      </c>
    </row>
    <row r="49" spans="1:8" ht="24" customHeight="1" x14ac:dyDescent="0.25">
      <c r="A49" s="16" t="s">
        <v>100</v>
      </c>
      <c r="B49" s="15" t="s">
        <v>14</v>
      </c>
      <c r="C49" s="15" t="s">
        <v>118</v>
      </c>
      <c r="D49" s="15" t="s">
        <v>119</v>
      </c>
      <c r="E49" s="15" t="s">
        <v>23</v>
      </c>
      <c r="F49" s="21">
        <v>213.74799999999999</v>
      </c>
      <c r="G49" s="21">
        <f>204.61+11.521</f>
        <v>216.13100000000003</v>
      </c>
      <c r="H49" s="21">
        <v>223.886</v>
      </c>
    </row>
    <row r="50" spans="1:8" ht="33" customHeight="1" x14ac:dyDescent="0.25">
      <c r="A50" s="16" t="s">
        <v>99</v>
      </c>
      <c r="B50" s="15" t="s">
        <v>14</v>
      </c>
      <c r="C50" s="15" t="s">
        <v>118</v>
      </c>
      <c r="D50" s="15" t="s">
        <v>119</v>
      </c>
      <c r="E50" s="15" t="s">
        <v>102</v>
      </c>
      <c r="F50" s="21">
        <v>64.552000000000007</v>
      </c>
      <c r="G50" s="21">
        <f>61.792+3.479</f>
        <v>65.271000000000001</v>
      </c>
      <c r="H50" s="21">
        <v>67.614000000000004</v>
      </c>
    </row>
    <row r="51" spans="1:8" ht="20.399999999999999" x14ac:dyDescent="0.25">
      <c r="A51" s="31" t="s">
        <v>34</v>
      </c>
      <c r="B51" s="32" t="s">
        <v>14</v>
      </c>
      <c r="C51" s="32" t="s">
        <v>33</v>
      </c>
      <c r="D51" s="32" t="s">
        <v>83</v>
      </c>
      <c r="E51" s="32" t="s">
        <v>13</v>
      </c>
      <c r="F51" s="33">
        <f>+F52+F55</f>
        <v>310.2</v>
      </c>
      <c r="G51" s="33">
        <f>+G52+G55</f>
        <v>270</v>
      </c>
      <c r="H51" s="33">
        <f>+H52+H55</f>
        <v>270</v>
      </c>
    </row>
    <row r="52" spans="1:8" ht="30.6" x14ac:dyDescent="0.25">
      <c r="A52" s="10" t="s">
        <v>36</v>
      </c>
      <c r="B52" s="9" t="s">
        <v>14</v>
      </c>
      <c r="C52" s="9" t="s">
        <v>35</v>
      </c>
      <c r="D52" s="9" t="s">
        <v>82</v>
      </c>
      <c r="E52" s="9" t="s">
        <v>13</v>
      </c>
      <c r="F52" s="11">
        <f>SUM(F53:F54)</f>
        <v>70</v>
      </c>
      <c r="G52" s="11">
        <f>SUM(G53:G54)</f>
        <v>70</v>
      </c>
      <c r="H52" s="11">
        <f>SUM(H53:H54)</f>
        <v>70</v>
      </c>
    </row>
    <row r="53" spans="1:8" ht="13.2" customHeight="1" x14ac:dyDescent="0.25">
      <c r="A53" s="16" t="s">
        <v>25</v>
      </c>
      <c r="B53" s="15" t="s">
        <v>14</v>
      </c>
      <c r="C53" s="15" t="s">
        <v>35</v>
      </c>
      <c r="D53" s="15" t="s">
        <v>145</v>
      </c>
      <c r="E53" s="15" t="s">
        <v>24</v>
      </c>
      <c r="F53" s="17">
        <v>60</v>
      </c>
      <c r="G53" s="17">
        <v>60</v>
      </c>
      <c r="H53" s="17">
        <v>60</v>
      </c>
    </row>
    <row r="54" spans="1:8" ht="20.399999999999999" x14ac:dyDescent="0.25">
      <c r="A54" s="16" t="s">
        <v>25</v>
      </c>
      <c r="B54" s="15" t="s">
        <v>14</v>
      </c>
      <c r="C54" s="15" t="s">
        <v>35</v>
      </c>
      <c r="D54" s="15" t="s">
        <v>144</v>
      </c>
      <c r="E54" s="15" t="s">
        <v>24</v>
      </c>
      <c r="F54" s="17">
        <v>10</v>
      </c>
      <c r="G54" s="17">
        <v>10</v>
      </c>
      <c r="H54" s="17">
        <v>10</v>
      </c>
    </row>
    <row r="55" spans="1:8" x14ac:dyDescent="0.25">
      <c r="A55" s="31" t="s">
        <v>37</v>
      </c>
      <c r="B55" s="32" t="s">
        <v>14</v>
      </c>
      <c r="C55" s="32" t="s">
        <v>160</v>
      </c>
      <c r="D55" s="32" t="s">
        <v>83</v>
      </c>
      <c r="E55" s="32" t="s">
        <v>13</v>
      </c>
      <c r="F55" s="33">
        <f>F56</f>
        <v>240.2</v>
      </c>
      <c r="G55" s="33">
        <f>G56</f>
        <v>200</v>
      </c>
      <c r="H55" s="33">
        <f>H56</f>
        <v>200</v>
      </c>
    </row>
    <row r="56" spans="1:8" ht="20.399999999999999" x14ac:dyDescent="0.25">
      <c r="A56" s="4" t="s">
        <v>25</v>
      </c>
      <c r="B56" s="1" t="s">
        <v>14</v>
      </c>
      <c r="C56" s="1" t="s">
        <v>160</v>
      </c>
      <c r="D56" s="1" t="s">
        <v>84</v>
      </c>
      <c r="E56" s="1" t="s">
        <v>24</v>
      </c>
      <c r="F56" s="6">
        <f>200+40.2</f>
        <v>240.2</v>
      </c>
      <c r="G56" s="6">
        <v>200</v>
      </c>
      <c r="H56" s="6">
        <v>200</v>
      </c>
    </row>
    <row r="57" spans="1:8" x14ac:dyDescent="0.25">
      <c r="A57" s="31" t="s">
        <v>39</v>
      </c>
      <c r="B57" s="32" t="s">
        <v>14</v>
      </c>
      <c r="C57" s="32" t="s">
        <v>38</v>
      </c>
      <c r="D57" s="32" t="s">
        <v>85</v>
      </c>
      <c r="E57" s="32" t="s">
        <v>13</v>
      </c>
      <c r="F57" s="33">
        <f>+F58+F63</f>
        <v>6840.37</v>
      </c>
      <c r="G57" s="33">
        <f>+G58+G63</f>
        <v>6232.1</v>
      </c>
      <c r="H57" s="33">
        <f>+H58+H63</f>
        <v>4680.7</v>
      </c>
    </row>
    <row r="58" spans="1:8" x14ac:dyDescent="0.25">
      <c r="A58" s="31" t="s">
        <v>41</v>
      </c>
      <c r="B58" s="32" t="s">
        <v>14</v>
      </c>
      <c r="C58" s="32" t="s">
        <v>40</v>
      </c>
      <c r="D58" s="32" t="s">
        <v>80</v>
      </c>
      <c r="E58" s="32" t="s">
        <v>13</v>
      </c>
      <c r="F58" s="33">
        <f>SUM(F59:F62)</f>
        <v>6235.37</v>
      </c>
      <c r="G58" s="33">
        <f>SUM(G59:G62)</f>
        <v>5227.1000000000004</v>
      </c>
      <c r="H58" s="33">
        <f>SUM(H59:H62)</f>
        <v>3675.7</v>
      </c>
    </row>
    <row r="59" spans="1:8" ht="20.399999999999999" x14ac:dyDescent="0.25">
      <c r="A59" s="16" t="s">
        <v>25</v>
      </c>
      <c r="B59" s="15" t="s">
        <v>14</v>
      </c>
      <c r="C59" s="15" t="s">
        <v>40</v>
      </c>
      <c r="D59" s="15" t="s">
        <v>86</v>
      </c>
      <c r="E59" s="15" t="s">
        <v>24</v>
      </c>
      <c r="F59" s="17">
        <v>4670.7</v>
      </c>
      <c r="G59" s="17">
        <v>2500</v>
      </c>
      <c r="H59" s="17">
        <f>2000+775.7+500</f>
        <v>3275.7</v>
      </c>
    </row>
    <row r="60" spans="1:8" x14ac:dyDescent="0.25">
      <c r="A60" s="16" t="s">
        <v>108</v>
      </c>
      <c r="B60" s="15" t="s">
        <v>14</v>
      </c>
      <c r="C60" s="15" t="s">
        <v>40</v>
      </c>
      <c r="D60" s="15" t="s">
        <v>86</v>
      </c>
      <c r="E60" s="15" t="s">
        <v>109</v>
      </c>
      <c r="F60" s="17">
        <f>50+205</f>
        <v>255</v>
      </c>
      <c r="G60" s="17">
        <v>0</v>
      </c>
      <c r="H60" s="17">
        <v>0</v>
      </c>
    </row>
    <row r="61" spans="1:8" ht="13.2" customHeight="1" x14ac:dyDescent="0.25">
      <c r="A61" s="16" t="s">
        <v>25</v>
      </c>
      <c r="B61" s="15" t="s">
        <v>14</v>
      </c>
      <c r="C61" s="15" t="s">
        <v>40</v>
      </c>
      <c r="D61" s="15" t="s">
        <v>104</v>
      </c>
      <c r="E61" s="15" t="s">
        <v>24</v>
      </c>
      <c r="F61" s="17">
        <v>0</v>
      </c>
      <c r="G61" s="17">
        <v>2327.1</v>
      </c>
      <c r="H61" s="17">
        <v>0</v>
      </c>
    </row>
    <row r="62" spans="1:8" ht="29.4" customHeight="1" x14ac:dyDescent="0.25">
      <c r="A62" s="48" t="s">
        <v>176</v>
      </c>
      <c r="B62" s="49" t="s">
        <v>14</v>
      </c>
      <c r="C62" s="49" t="s">
        <v>40</v>
      </c>
      <c r="D62" s="47" t="s">
        <v>175</v>
      </c>
      <c r="E62" s="49" t="s">
        <v>24</v>
      </c>
      <c r="F62" s="50">
        <f>400+909.67</f>
        <v>1309.67</v>
      </c>
      <c r="G62" s="50">
        <v>400</v>
      </c>
      <c r="H62" s="50">
        <v>400</v>
      </c>
    </row>
    <row r="63" spans="1:8" x14ac:dyDescent="0.25">
      <c r="A63" s="31" t="s">
        <v>43</v>
      </c>
      <c r="B63" s="32" t="s">
        <v>14</v>
      </c>
      <c r="C63" s="32" t="s">
        <v>42</v>
      </c>
      <c r="D63" s="32" t="s">
        <v>81</v>
      </c>
      <c r="E63" s="32" t="s">
        <v>13</v>
      </c>
      <c r="F63" s="33">
        <f>SUM(F64:F65)</f>
        <v>605</v>
      </c>
      <c r="G63" s="33">
        <f>SUM(G64:G65)</f>
        <v>1005</v>
      </c>
      <c r="H63" s="33">
        <f>SUM(H64:H65)</f>
        <v>1005</v>
      </c>
    </row>
    <row r="64" spans="1:8" ht="20.399999999999999" x14ac:dyDescent="0.25">
      <c r="A64" s="4" t="s">
        <v>25</v>
      </c>
      <c r="B64" s="1" t="s">
        <v>14</v>
      </c>
      <c r="C64" s="1" t="s">
        <v>42</v>
      </c>
      <c r="D64" s="1" t="s">
        <v>137</v>
      </c>
      <c r="E64" s="1" t="s">
        <v>24</v>
      </c>
      <c r="F64" s="6">
        <v>600</v>
      </c>
      <c r="G64" s="6">
        <v>1000</v>
      </c>
      <c r="H64" s="6">
        <v>1000</v>
      </c>
    </row>
    <row r="65" spans="1:8" ht="20.399999999999999" x14ac:dyDescent="0.25">
      <c r="A65" s="16" t="s">
        <v>112</v>
      </c>
      <c r="B65" s="15" t="s">
        <v>14</v>
      </c>
      <c r="C65" s="15" t="s">
        <v>42</v>
      </c>
      <c r="D65" s="15" t="s">
        <v>136</v>
      </c>
      <c r="E65" s="15" t="s">
        <v>24</v>
      </c>
      <c r="F65" s="17">
        <v>5</v>
      </c>
      <c r="G65" s="17">
        <v>5</v>
      </c>
      <c r="H65" s="17">
        <v>5</v>
      </c>
    </row>
    <row r="66" spans="1:8" s="24" customFormat="1" x14ac:dyDescent="0.25">
      <c r="A66" s="34" t="s">
        <v>45</v>
      </c>
      <c r="B66" s="32" t="s">
        <v>14</v>
      </c>
      <c r="C66" s="32" t="s">
        <v>44</v>
      </c>
      <c r="D66" s="34" t="s">
        <v>79</v>
      </c>
      <c r="E66" s="34" t="s">
        <v>13</v>
      </c>
      <c r="F66" s="35">
        <f>+F67+F77+F72</f>
        <v>22270.44</v>
      </c>
      <c r="G66" s="35">
        <f>+G67+G77+G72</f>
        <v>8682.19</v>
      </c>
      <c r="H66" s="35">
        <f>+H67+H77+H72</f>
        <v>8915.98</v>
      </c>
    </row>
    <row r="67" spans="1:8" ht="13.2" customHeight="1" x14ac:dyDescent="0.25">
      <c r="A67" s="31" t="s">
        <v>47</v>
      </c>
      <c r="B67" s="32" t="s">
        <v>14</v>
      </c>
      <c r="C67" s="32" t="s">
        <v>46</v>
      </c>
      <c r="D67" s="32" t="s">
        <v>80</v>
      </c>
      <c r="E67" s="32" t="s">
        <v>13</v>
      </c>
      <c r="F67" s="33">
        <f>F68+F69+F71+F70</f>
        <v>1656.26</v>
      </c>
      <c r="G67" s="33">
        <f>G68+G69+G71</f>
        <v>1302.52</v>
      </c>
      <c r="H67" s="33">
        <f t="shared" ref="H67" si="3">H68+H69+H71</f>
        <v>1316.62</v>
      </c>
    </row>
    <row r="68" spans="1:8" ht="24.6" customHeight="1" x14ac:dyDescent="0.25">
      <c r="A68" s="16" t="s">
        <v>25</v>
      </c>
      <c r="B68" s="15" t="s">
        <v>14</v>
      </c>
      <c r="C68" s="15" t="s">
        <v>46</v>
      </c>
      <c r="D68" s="15" t="s">
        <v>122</v>
      </c>
      <c r="E68" s="15" t="s">
        <v>24</v>
      </c>
      <c r="F68" s="17">
        <v>338.96</v>
      </c>
      <c r="G68" s="17">
        <v>352.52</v>
      </c>
      <c r="H68" s="17">
        <v>366.62</v>
      </c>
    </row>
    <row r="69" spans="1:8" ht="24.6" customHeight="1" x14ac:dyDescent="0.25">
      <c r="A69" s="16" t="s">
        <v>25</v>
      </c>
      <c r="B69" s="15" t="s">
        <v>14</v>
      </c>
      <c r="C69" s="15" t="s">
        <v>46</v>
      </c>
      <c r="D69" s="15" t="s">
        <v>121</v>
      </c>
      <c r="E69" s="15" t="s">
        <v>24</v>
      </c>
      <c r="F69" s="17">
        <v>1200</v>
      </c>
      <c r="G69" s="17">
        <v>950</v>
      </c>
      <c r="H69" s="17">
        <v>950</v>
      </c>
    </row>
    <row r="70" spans="1:8" ht="17.399999999999999" customHeight="1" x14ac:dyDescent="0.25">
      <c r="A70" s="56" t="s">
        <v>151</v>
      </c>
      <c r="B70" s="15" t="s">
        <v>14</v>
      </c>
      <c r="C70" s="15" t="s">
        <v>46</v>
      </c>
      <c r="D70" s="59">
        <v>6290013010</v>
      </c>
      <c r="E70" s="60">
        <v>540</v>
      </c>
      <c r="F70" s="57">
        <v>97.8</v>
      </c>
      <c r="G70" s="57">
        <v>0</v>
      </c>
      <c r="H70" s="57">
        <v>0</v>
      </c>
    </row>
    <row r="71" spans="1:8" ht="11.4" customHeight="1" x14ac:dyDescent="0.25">
      <c r="A71" s="65" t="s">
        <v>151</v>
      </c>
      <c r="B71" s="49" t="s">
        <v>14</v>
      </c>
      <c r="C71" s="49" t="s">
        <v>46</v>
      </c>
      <c r="D71" s="66">
        <v>6290013030</v>
      </c>
      <c r="E71" s="67">
        <v>540</v>
      </c>
      <c r="F71" s="68">
        <v>19.5</v>
      </c>
      <c r="G71" s="68">
        <v>0</v>
      </c>
      <c r="H71" s="68">
        <v>0</v>
      </c>
    </row>
    <row r="72" spans="1:8" ht="13.2" customHeight="1" x14ac:dyDescent="0.25">
      <c r="A72" s="63" t="s">
        <v>159</v>
      </c>
      <c r="B72" s="32" t="s">
        <v>14</v>
      </c>
      <c r="C72" s="32" t="s">
        <v>123</v>
      </c>
      <c r="D72" s="32" t="s">
        <v>80</v>
      </c>
      <c r="E72" s="32"/>
      <c r="F72" s="33">
        <f>SUM(F73:F76)</f>
        <v>980.38</v>
      </c>
      <c r="G72" s="33">
        <f>SUM(G73:G76)</f>
        <v>50</v>
      </c>
      <c r="H72" s="33">
        <f t="shared" ref="H72" si="4">H73+H75+H76</f>
        <v>50</v>
      </c>
    </row>
    <row r="73" spans="1:8" ht="24.6" customHeight="1" x14ac:dyDescent="0.25">
      <c r="A73" s="16" t="s">
        <v>25</v>
      </c>
      <c r="B73" s="15" t="s">
        <v>14</v>
      </c>
      <c r="C73" s="15" t="s">
        <v>123</v>
      </c>
      <c r="D73" s="15" t="s">
        <v>122</v>
      </c>
      <c r="E73" s="15" t="s">
        <v>24</v>
      </c>
      <c r="F73" s="17">
        <v>50</v>
      </c>
      <c r="G73" s="17">
        <v>50</v>
      </c>
      <c r="H73" s="17">
        <v>50</v>
      </c>
    </row>
    <row r="74" spans="1:8" ht="22.2" customHeight="1" x14ac:dyDescent="0.25">
      <c r="A74" s="16" t="s">
        <v>25</v>
      </c>
      <c r="B74" s="15" t="s">
        <v>14</v>
      </c>
      <c r="C74" s="15" t="s">
        <v>123</v>
      </c>
      <c r="D74" s="15" t="s">
        <v>162</v>
      </c>
      <c r="E74" s="15" t="s">
        <v>24</v>
      </c>
      <c r="F74" s="17">
        <v>800</v>
      </c>
      <c r="G74" s="17">
        <v>0</v>
      </c>
      <c r="H74" s="17">
        <v>0</v>
      </c>
    </row>
    <row r="75" spans="1:8" s="58" customFormat="1" ht="13.2" customHeight="1" x14ac:dyDescent="0.2">
      <c r="A75" s="56" t="s">
        <v>151</v>
      </c>
      <c r="B75" s="15" t="s">
        <v>14</v>
      </c>
      <c r="C75" s="15" t="s">
        <v>123</v>
      </c>
      <c r="D75" s="59">
        <v>6290013040</v>
      </c>
      <c r="E75" s="60">
        <v>540</v>
      </c>
      <c r="F75" s="57">
        <v>43.46</v>
      </c>
      <c r="G75" s="57">
        <v>0</v>
      </c>
      <c r="H75" s="57">
        <v>0</v>
      </c>
    </row>
    <row r="76" spans="1:8" s="58" customFormat="1" ht="13.2" customHeight="1" x14ac:dyDescent="0.2">
      <c r="A76" s="56" t="s">
        <v>151</v>
      </c>
      <c r="B76" s="15" t="s">
        <v>14</v>
      </c>
      <c r="C76" s="15" t="s">
        <v>123</v>
      </c>
      <c r="D76" s="59">
        <v>6290013070</v>
      </c>
      <c r="E76" s="60">
        <v>540</v>
      </c>
      <c r="F76" s="57">
        <v>86.92</v>
      </c>
      <c r="G76" s="57">
        <v>0</v>
      </c>
      <c r="H76" s="57">
        <v>0</v>
      </c>
    </row>
    <row r="77" spans="1:8" x14ac:dyDescent="0.25">
      <c r="A77" s="36" t="s">
        <v>49</v>
      </c>
      <c r="B77" s="37" t="s">
        <v>14</v>
      </c>
      <c r="C77" s="37" t="s">
        <v>48</v>
      </c>
      <c r="D77" s="38" t="s">
        <v>80</v>
      </c>
      <c r="E77" s="37" t="s">
        <v>13</v>
      </c>
      <c r="F77" s="39">
        <f>SUM(F78:F87)</f>
        <v>19633.8</v>
      </c>
      <c r="G77" s="39">
        <f t="shared" ref="G77:H77" si="5">SUM(G78:G87)</f>
        <v>7329.67</v>
      </c>
      <c r="H77" s="39">
        <f t="shared" si="5"/>
        <v>7549.3600000000006</v>
      </c>
    </row>
    <row r="78" spans="1:8" ht="13.2" customHeight="1" x14ac:dyDescent="0.25">
      <c r="A78" s="16" t="s">
        <v>25</v>
      </c>
      <c r="B78" s="15" t="s">
        <v>14</v>
      </c>
      <c r="C78" s="15" t="s">
        <v>48</v>
      </c>
      <c r="D78" s="15" t="s">
        <v>87</v>
      </c>
      <c r="E78" s="15" t="s">
        <v>24</v>
      </c>
      <c r="F78" s="17">
        <f>3000+1000+600</f>
        <v>4600</v>
      </c>
      <c r="G78" s="17">
        <f>2800-0.33</f>
        <v>2799.67</v>
      </c>
      <c r="H78" s="17">
        <f>2800-48.64</f>
        <v>2751.36</v>
      </c>
    </row>
    <row r="79" spans="1:8" ht="13.2" customHeight="1" x14ac:dyDescent="0.25">
      <c r="A79" s="16" t="s">
        <v>108</v>
      </c>
      <c r="B79" s="15" t="s">
        <v>14</v>
      </c>
      <c r="C79" s="15" t="s">
        <v>48</v>
      </c>
      <c r="D79" s="15" t="s">
        <v>87</v>
      </c>
      <c r="E79" s="15" t="s">
        <v>109</v>
      </c>
      <c r="F79" s="17">
        <v>30</v>
      </c>
      <c r="G79" s="17">
        <v>0</v>
      </c>
      <c r="H79" s="17">
        <v>0</v>
      </c>
    </row>
    <row r="80" spans="1:8" ht="20.399999999999999" x14ac:dyDescent="0.25">
      <c r="A80" s="16" t="s">
        <v>25</v>
      </c>
      <c r="B80" s="15" t="s">
        <v>14</v>
      </c>
      <c r="C80" s="15" t="s">
        <v>48</v>
      </c>
      <c r="D80" s="15" t="s">
        <v>88</v>
      </c>
      <c r="E80" s="15" t="s">
        <v>24</v>
      </c>
      <c r="F80" s="17">
        <v>50</v>
      </c>
      <c r="G80" s="17">
        <v>50</v>
      </c>
      <c r="H80" s="17">
        <v>50</v>
      </c>
    </row>
    <row r="81" spans="1:8" ht="23.4" customHeight="1" x14ac:dyDescent="0.25">
      <c r="A81" s="16" t="s">
        <v>25</v>
      </c>
      <c r="B81" s="15" t="s">
        <v>14</v>
      </c>
      <c r="C81" s="15" t="s">
        <v>48</v>
      </c>
      <c r="D81" s="15" t="s">
        <v>89</v>
      </c>
      <c r="E81" s="15" t="s">
        <v>24</v>
      </c>
      <c r="F81" s="17">
        <v>7475</v>
      </c>
      <c r="G81" s="17">
        <v>4080</v>
      </c>
      <c r="H81" s="17">
        <v>4248</v>
      </c>
    </row>
    <row r="82" spans="1:8" ht="22.2" customHeight="1" x14ac:dyDescent="0.25">
      <c r="A82" s="16" t="s">
        <v>25</v>
      </c>
      <c r="B82" s="15" t="s">
        <v>14</v>
      </c>
      <c r="C82" s="15" t="s">
        <v>48</v>
      </c>
      <c r="D82" s="15" t="s">
        <v>177</v>
      </c>
      <c r="E82" s="15" t="s">
        <v>24</v>
      </c>
      <c r="F82" s="17">
        <v>800</v>
      </c>
      <c r="G82" s="17">
        <v>0</v>
      </c>
      <c r="H82" s="17">
        <v>0</v>
      </c>
    </row>
    <row r="83" spans="1:8" ht="20.399999999999999" customHeight="1" x14ac:dyDescent="0.25">
      <c r="A83" s="16" t="s">
        <v>25</v>
      </c>
      <c r="B83" s="15" t="s">
        <v>14</v>
      </c>
      <c r="C83" s="15" t="s">
        <v>48</v>
      </c>
      <c r="D83" s="15" t="s">
        <v>164</v>
      </c>
      <c r="E83" s="15" t="s">
        <v>24</v>
      </c>
      <c r="F83" s="17">
        <v>50</v>
      </c>
      <c r="G83" s="17">
        <v>0</v>
      </c>
      <c r="H83" s="17">
        <v>0</v>
      </c>
    </row>
    <row r="84" spans="1:8" ht="21" customHeight="1" x14ac:dyDescent="0.25">
      <c r="A84" s="16" t="s">
        <v>139</v>
      </c>
      <c r="B84" s="27" t="s">
        <v>14</v>
      </c>
      <c r="C84" s="27" t="s">
        <v>48</v>
      </c>
      <c r="D84" s="27" t="s">
        <v>138</v>
      </c>
      <c r="E84" s="27" t="s">
        <v>24</v>
      </c>
      <c r="F84" s="28">
        <f>200+1028.8</f>
        <v>1228.8</v>
      </c>
      <c r="G84" s="28">
        <v>200</v>
      </c>
      <c r="H84" s="28">
        <v>300</v>
      </c>
    </row>
    <row r="85" spans="1:8" ht="21" customHeight="1" x14ac:dyDescent="0.25">
      <c r="A85" s="16" t="s">
        <v>146</v>
      </c>
      <c r="B85" s="27" t="s">
        <v>14</v>
      </c>
      <c r="C85" s="27" t="s">
        <v>48</v>
      </c>
      <c r="D85" s="52" t="s">
        <v>169</v>
      </c>
      <c r="E85" s="27" t="s">
        <v>24</v>
      </c>
      <c r="F85" s="28">
        <v>0</v>
      </c>
      <c r="G85" s="28">
        <v>200</v>
      </c>
      <c r="H85" s="28">
        <v>200</v>
      </c>
    </row>
    <row r="86" spans="1:8" ht="21" customHeight="1" x14ac:dyDescent="0.25">
      <c r="A86" s="16" t="s">
        <v>146</v>
      </c>
      <c r="B86" s="27" t="s">
        <v>14</v>
      </c>
      <c r="C86" s="27" t="s">
        <v>48</v>
      </c>
      <c r="D86" s="52" t="s">
        <v>178</v>
      </c>
      <c r="E86" s="27" t="s">
        <v>24</v>
      </c>
      <c r="F86" s="28">
        <f>250+3240+1760</f>
        <v>5250</v>
      </c>
      <c r="G86" s="28">
        <v>0</v>
      </c>
      <c r="H86" s="28">
        <v>0</v>
      </c>
    </row>
    <row r="87" spans="1:8" ht="23.4" customHeight="1" x14ac:dyDescent="0.25">
      <c r="A87" s="16" t="s">
        <v>146</v>
      </c>
      <c r="B87" s="27" t="s">
        <v>14</v>
      </c>
      <c r="C87" s="27" t="s">
        <v>48</v>
      </c>
      <c r="D87" s="52" t="s">
        <v>163</v>
      </c>
      <c r="E87" s="27" t="s">
        <v>24</v>
      </c>
      <c r="F87" s="28">
        <v>150</v>
      </c>
      <c r="G87" s="28">
        <v>0</v>
      </c>
      <c r="H87" s="28">
        <v>0</v>
      </c>
    </row>
    <row r="88" spans="1:8" x14ac:dyDescent="0.25">
      <c r="A88" s="31" t="s">
        <v>51</v>
      </c>
      <c r="B88" s="32" t="s">
        <v>14</v>
      </c>
      <c r="C88" s="32" t="s">
        <v>50</v>
      </c>
      <c r="D88" s="38" t="s">
        <v>76</v>
      </c>
      <c r="E88" s="32" t="s">
        <v>13</v>
      </c>
      <c r="F88" s="33">
        <f>+F89</f>
        <v>756.64</v>
      </c>
      <c r="G88" s="33">
        <f>+G89</f>
        <v>208</v>
      </c>
      <c r="H88" s="33">
        <f>+H89</f>
        <v>216</v>
      </c>
    </row>
    <row r="89" spans="1:8" x14ac:dyDescent="0.25">
      <c r="A89" s="31" t="s">
        <v>53</v>
      </c>
      <c r="B89" s="32" t="s">
        <v>14</v>
      </c>
      <c r="C89" s="32" t="s">
        <v>52</v>
      </c>
      <c r="D89" s="38" t="s">
        <v>78</v>
      </c>
      <c r="E89" s="32" t="s">
        <v>13</v>
      </c>
      <c r="F89" s="33">
        <f>SUM(F90:F92)</f>
        <v>756.64</v>
      </c>
      <c r="G89" s="33">
        <f>SUM(G90:G92)</f>
        <v>208</v>
      </c>
      <c r="H89" s="33">
        <f>SUM(H90:H92)</f>
        <v>216</v>
      </c>
    </row>
    <row r="90" spans="1:8" ht="13.2" customHeight="1" x14ac:dyDescent="0.25">
      <c r="A90" s="16" t="s">
        <v>25</v>
      </c>
      <c r="B90" s="15" t="s">
        <v>14</v>
      </c>
      <c r="C90" s="15" t="s">
        <v>52</v>
      </c>
      <c r="D90" s="15" t="s">
        <v>77</v>
      </c>
      <c r="E90" s="15" t="s">
        <v>24</v>
      </c>
      <c r="F90" s="17">
        <f>200+30+30</f>
        <v>260</v>
      </c>
      <c r="G90" s="17">
        <v>208</v>
      </c>
      <c r="H90" s="17">
        <v>216</v>
      </c>
    </row>
    <row r="91" spans="1:8" ht="20.399999999999999" x14ac:dyDescent="0.25">
      <c r="A91" s="16" t="s">
        <v>128</v>
      </c>
      <c r="B91" s="15" t="s">
        <v>14</v>
      </c>
      <c r="C91" s="15" t="s">
        <v>52</v>
      </c>
      <c r="D91" s="15" t="s">
        <v>140</v>
      </c>
      <c r="E91" s="15" t="s">
        <v>57</v>
      </c>
      <c r="F91" s="17">
        <f>352.944+28.499</f>
        <v>381.44300000000004</v>
      </c>
      <c r="G91" s="17">
        <v>0</v>
      </c>
      <c r="H91" s="17">
        <v>0</v>
      </c>
    </row>
    <row r="92" spans="1:8" ht="20.399999999999999" x14ac:dyDescent="0.25">
      <c r="A92" s="16" t="s">
        <v>124</v>
      </c>
      <c r="B92" s="15" t="s">
        <v>14</v>
      </c>
      <c r="C92" s="15" t="s">
        <v>52</v>
      </c>
      <c r="D92" s="15" t="s">
        <v>140</v>
      </c>
      <c r="E92" s="15" t="s">
        <v>101</v>
      </c>
      <c r="F92" s="17">
        <f>106.59+8.607</f>
        <v>115.197</v>
      </c>
      <c r="G92" s="17">
        <v>0</v>
      </c>
      <c r="H92" s="17">
        <v>0</v>
      </c>
    </row>
    <row r="93" spans="1:8" x14ac:dyDescent="0.25">
      <c r="A93" s="31" t="s">
        <v>59</v>
      </c>
      <c r="B93" s="32" t="s">
        <v>14</v>
      </c>
      <c r="C93" s="32" t="s">
        <v>58</v>
      </c>
      <c r="D93" s="32" t="s">
        <v>13</v>
      </c>
      <c r="E93" s="32" t="s">
        <v>13</v>
      </c>
      <c r="F93" s="33">
        <f t="shared" ref="F93:H94" si="6">+F94</f>
        <v>557.78</v>
      </c>
      <c r="G93" s="33">
        <f t="shared" si="6"/>
        <v>580.09</v>
      </c>
      <c r="H93" s="33">
        <f t="shared" si="6"/>
        <v>603.29</v>
      </c>
    </row>
    <row r="94" spans="1:8" x14ac:dyDescent="0.25">
      <c r="A94" s="31" t="s">
        <v>61</v>
      </c>
      <c r="B94" s="32" t="s">
        <v>14</v>
      </c>
      <c r="C94" s="32" t="s">
        <v>60</v>
      </c>
      <c r="D94" s="32" t="s">
        <v>13</v>
      </c>
      <c r="E94" s="32" t="s">
        <v>13</v>
      </c>
      <c r="F94" s="33">
        <f t="shared" si="6"/>
        <v>557.78</v>
      </c>
      <c r="G94" s="33">
        <f t="shared" si="6"/>
        <v>580.09</v>
      </c>
      <c r="H94" s="33">
        <f t="shared" si="6"/>
        <v>603.29</v>
      </c>
    </row>
    <row r="95" spans="1:8" ht="20.399999999999999" x14ac:dyDescent="0.25">
      <c r="A95" s="10" t="s">
        <v>68</v>
      </c>
      <c r="B95" s="9" t="s">
        <v>14</v>
      </c>
      <c r="C95" s="9" t="s">
        <v>60</v>
      </c>
      <c r="D95" s="9" t="s">
        <v>97</v>
      </c>
      <c r="E95" s="9" t="s">
        <v>13</v>
      </c>
      <c r="F95" s="11">
        <f>SUM(F96:F96)</f>
        <v>557.78</v>
      </c>
      <c r="G95" s="11">
        <f>+G96</f>
        <v>580.09</v>
      </c>
      <c r="H95" s="11">
        <f>+H96</f>
        <v>603.29</v>
      </c>
    </row>
    <row r="96" spans="1:8" ht="20.399999999999999" x14ac:dyDescent="0.25">
      <c r="A96" s="53" t="s">
        <v>63</v>
      </c>
      <c r="B96" s="27" t="s">
        <v>14</v>
      </c>
      <c r="C96" s="27" t="s">
        <v>60</v>
      </c>
      <c r="D96" s="27" t="s">
        <v>98</v>
      </c>
      <c r="E96" s="27" t="s">
        <v>62</v>
      </c>
      <c r="F96" s="28">
        <v>557.78</v>
      </c>
      <c r="G96" s="28">
        <v>580.09</v>
      </c>
      <c r="H96" s="28">
        <v>603.29</v>
      </c>
    </row>
    <row r="97" spans="1:8" x14ac:dyDescent="0.25">
      <c r="A97" s="42" t="s">
        <v>64</v>
      </c>
      <c r="B97" s="43" t="s">
        <v>13</v>
      </c>
      <c r="C97" s="43" t="s">
        <v>13</v>
      </c>
      <c r="D97" s="43" t="s">
        <v>13</v>
      </c>
      <c r="E97" s="44" t="s">
        <v>13</v>
      </c>
      <c r="F97" s="45">
        <f>+F14</f>
        <v>46079.320000000007</v>
      </c>
      <c r="G97" s="45">
        <f>+G14</f>
        <v>30433.531999999999</v>
      </c>
      <c r="H97" s="45">
        <f>+H14</f>
        <v>29658.65</v>
      </c>
    </row>
    <row r="98" spans="1:8" ht="26.25" customHeight="1" x14ac:dyDescent="0.25">
      <c r="A98" s="20" t="s">
        <v>70</v>
      </c>
      <c r="B98" s="3"/>
      <c r="C98" s="9"/>
      <c r="D98" s="3"/>
      <c r="E98" s="5"/>
      <c r="F98" s="18"/>
      <c r="G98" s="18"/>
      <c r="H98" s="18"/>
    </row>
    <row r="99" spans="1:8" x14ac:dyDescent="0.25">
      <c r="A99" s="31" t="s">
        <v>55</v>
      </c>
      <c r="B99" s="32" t="s">
        <v>14</v>
      </c>
      <c r="C99" s="32" t="s">
        <v>54</v>
      </c>
      <c r="D99" s="32" t="s">
        <v>13</v>
      </c>
      <c r="E99" s="32" t="s">
        <v>13</v>
      </c>
      <c r="F99" s="33">
        <f>F100+F121</f>
        <v>9234.5400000000009</v>
      </c>
      <c r="G99" s="33">
        <f t="shared" ref="G99:H99" si="7">G100+G121</f>
        <v>8780.08</v>
      </c>
      <c r="H99" s="33">
        <f t="shared" si="7"/>
        <v>8973.35</v>
      </c>
    </row>
    <row r="100" spans="1:8" x14ac:dyDescent="0.25">
      <c r="A100" s="31" t="s">
        <v>174</v>
      </c>
      <c r="B100" s="32"/>
      <c r="C100" s="32"/>
      <c r="D100" s="32"/>
      <c r="E100" s="32"/>
      <c r="F100" s="33">
        <f>F101+F115</f>
        <v>8259.5400000000009</v>
      </c>
      <c r="G100" s="33">
        <f t="shared" ref="G100:H100" si="8">G101+G115</f>
        <v>7780.08</v>
      </c>
      <c r="H100" s="33">
        <f t="shared" si="8"/>
        <v>7973.35</v>
      </c>
    </row>
    <row r="101" spans="1:8" ht="20.399999999999999" x14ac:dyDescent="0.25">
      <c r="A101" s="31" t="s">
        <v>67</v>
      </c>
      <c r="B101" s="32" t="s">
        <v>14</v>
      </c>
      <c r="C101" s="32" t="s">
        <v>56</v>
      </c>
      <c r="D101" s="32" t="s">
        <v>13</v>
      </c>
      <c r="E101" s="32" t="s">
        <v>13</v>
      </c>
      <c r="F101" s="33">
        <f>+F102</f>
        <v>5985.14</v>
      </c>
      <c r="G101" s="33">
        <f t="shared" ref="G101:H101" si="9">+G102</f>
        <v>6642.88</v>
      </c>
      <c r="H101" s="33">
        <f t="shared" si="9"/>
        <v>6836.1500000000005</v>
      </c>
    </row>
    <row r="102" spans="1:8" ht="20.399999999999999" x14ac:dyDescent="0.25">
      <c r="A102" s="10" t="s">
        <v>67</v>
      </c>
      <c r="B102" s="9" t="s">
        <v>14</v>
      </c>
      <c r="C102" s="9" t="s">
        <v>56</v>
      </c>
      <c r="D102" s="9" t="s">
        <v>75</v>
      </c>
      <c r="E102" s="9" t="s">
        <v>13</v>
      </c>
      <c r="F102" s="11">
        <f>SUM(F103:F114)</f>
        <v>5985.14</v>
      </c>
      <c r="G102" s="11">
        <f>SUM(G103:G114)</f>
        <v>6642.88</v>
      </c>
      <c r="H102" s="11">
        <f>SUM(H103:H114)</f>
        <v>6836.1500000000005</v>
      </c>
    </row>
    <row r="103" spans="1:8" x14ac:dyDescent="0.25">
      <c r="A103" s="16" t="s">
        <v>113</v>
      </c>
      <c r="B103" s="15" t="s">
        <v>14</v>
      </c>
      <c r="C103" s="15" t="s">
        <v>56</v>
      </c>
      <c r="D103" s="15" t="s">
        <v>74</v>
      </c>
      <c r="E103" s="15" t="s">
        <v>57</v>
      </c>
      <c r="F103" s="17">
        <f>2584.43-679.3+225</f>
        <v>2130.13</v>
      </c>
      <c r="G103" s="17">
        <f>2687.81+234</f>
        <v>2921.81</v>
      </c>
      <c r="H103" s="17">
        <f>2795.32+243.36</f>
        <v>3038.6800000000003</v>
      </c>
    </row>
    <row r="104" spans="1:8" ht="13.2" customHeight="1" x14ac:dyDescent="0.25">
      <c r="A104" s="16" t="s">
        <v>114</v>
      </c>
      <c r="B104" s="15" t="s">
        <v>14</v>
      </c>
      <c r="C104" s="15" t="s">
        <v>56</v>
      </c>
      <c r="D104" s="15" t="s">
        <v>74</v>
      </c>
      <c r="E104" s="15" t="s">
        <v>101</v>
      </c>
      <c r="F104" s="17">
        <f>780.48-205.2+57.95</f>
        <v>633.23</v>
      </c>
      <c r="G104" s="17">
        <f>811.72+70.67</f>
        <v>882.39</v>
      </c>
      <c r="H104" s="17">
        <f>844.19+73.5</f>
        <v>917.69</v>
      </c>
    </row>
    <row r="105" spans="1:8" ht="20.399999999999999" x14ac:dyDescent="0.25">
      <c r="A105" s="16" t="s">
        <v>25</v>
      </c>
      <c r="B105" s="15" t="s">
        <v>14</v>
      </c>
      <c r="C105" s="15" t="s">
        <v>56</v>
      </c>
      <c r="D105" s="15" t="s">
        <v>74</v>
      </c>
      <c r="E105" s="15" t="s">
        <v>103</v>
      </c>
      <c r="F105" s="17">
        <f>28.5+25</f>
        <v>53.5</v>
      </c>
      <c r="G105" s="17">
        <v>29.64</v>
      </c>
      <c r="H105" s="17">
        <v>30.82</v>
      </c>
    </row>
    <row r="106" spans="1:8" ht="13.2" customHeight="1" x14ac:dyDescent="0.25">
      <c r="A106" s="16" t="s">
        <v>25</v>
      </c>
      <c r="B106" s="15" t="s">
        <v>14</v>
      </c>
      <c r="C106" s="15" t="s">
        <v>56</v>
      </c>
      <c r="D106" s="15" t="s">
        <v>74</v>
      </c>
      <c r="E106" s="15" t="s">
        <v>24</v>
      </c>
      <c r="F106" s="17">
        <f>1000+102+171+60+92</f>
        <v>1425</v>
      </c>
      <c r="G106" s="17">
        <f>1200</f>
        <v>1200</v>
      </c>
      <c r="H106" s="17">
        <f>1200</f>
        <v>1200</v>
      </c>
    </row>
    <row r="107" spans="1:8" x14ac:dyDescent="0.25">
      <c r="A107" s="16" t="s">
        <v>110</v>
      </c>
      <c r="B107" s="15" t="s">
        <v>14</v>
      </c>
      <c r="C107" s="15" t="s">
        <v>56</v>
      </c>
      <c r="D107" s="15" t="s">
        <v>74</v>
      </c>
      <c r="E107" s="15" t="s">
        <v>111</v>
      </c>
      <c r="F107" s="17">
        <v>13</v>
      </c>
      <c r="G107" s="17">
        <v>13</v>
      </c>
      <c r="H107" s="17">
        <v>13</v>
      </c>
    </row>
    <row r="108" spans="1:8" x14ac:dyDescent="0.25">
      <c r="A108" s="16" t="s">
        <v>127</v>
      </c>
      <c r="B108" s="15" t="s">
        <v>14</v>
      </c>
      <c r="C108" s="15" t="s">
        <v>56</v>
      </c>
      <c r="D108" s="15" t="s">
        <v>74</v>
      </c>
      <c r="E108" s="15" t="s">
        <v>107</v>
      </c>
      <c r="F108" s="17">
        <v>30</v>
      </c>
      <c r="G108" s="17">
        <v>36</v>
      </c>
      <c r="H108" s="17">
        <v>36</v>
      </c>
    </row>
    <row r="109" spans="1:8" x14ac:dyDescent="0.25">
      <c r="A109" s="16" t="s">
        <v>108</v>
      </c>
      <c r="B109" s="15" t="s">
        <v>14</v>
      </c>
      <c r="C109" s="15" t="s">
        <v>56</v>
      </c>
      <c r="D109" s="15" t="s">
        <v>74</v>
      </c>
      <c r="E109" s="15" t="s">
        <v>109</v>
      </c>
      <c r="F109" s="17">
        <v>60</v>
      </c>
      <c r="G109" s="17">
        <v>36</v>
      </c>
      <c r="H109" s="17">
        <v>36</v>
      </c>
    </row>
    <row r="110" spans="1:8" x14ac:dyDescent="0.25">
      <c r="A110" s="16" t="s">
        <v>113</v>
      </c>
      <c r="B110" s="15" t="s">
        <v>14</v>
      </c>
      <c r="C110" s="15" t="s">
        <v>56</v>
      </c>
      <c r="D110" s="15" t="s">
        <v>73</v>
      </c>
      <c r="E110" s="15" t="s">
        <v>57</v>
      </c>
      <c r="F110" s="17">
        <f>737.06-194.1</f>
        <v>542.95999999999992</v>
      </c>
      <c r="G110" s="17">
        <v>766.54</v>
      </c>
      <c r="H110" s="17">
        <v>797.2</v>
      </c>
    </row>
    <row r="111" spans="1:8" ht="20.399999999999999" x14ac:dyDescent="0.25">
      <c r="A111" s="16" t="s">
        <v>114</v>
      </c>
      <c r="B111" s="15" t="s">
        <v>14</v>
      </c>
      <c r="C111" s="15" t="s">
        <v>56</v>
      </c>
      <c r="D111" s="15" t="s">
        <v>73</v>
      </c>
      <c r="E111" s="15" t="s">
        <v>101</v>
      </c>
      <c r="F111" s="17">
        <f>222.6-58.6</f>
        <v>164</v>
      </c>
      <c r="G111" s="17">
        <v>231.5</v>
      </c>
      <c r="H111" s="17">
        <v>240.76</v>
      </c>
    </row>
    <row r="112" spans="1:8" ht="20.399999999999999" x14ac:dyDescent="0.25">
      <c r="A112" s="16" t="s">
        <v>25</v>
      </c>
      <c r="B112" s="15" t="s">
        <v>14</v>
      </c>
      <c r="C112" s="15" t="s">
        <v>56</v>
      </c>
      <c r="D112" s="15" t="s">
        <v>73</v>
      </c>
      <c r="E112" s="15" t="s">
        <v>24</v>
      </c>
      <c r="F112" s="17">
        <f>216+55+6</f>
        <v>277</v>
      </c>
      <c r="G112" s="17">
        <v>216</v>
      </c>
      <c r="H112" s="17">
        <v>216</v>
      </c>
    </row>
    <row r="113" spans="1:8" x14ac:dyDescent="0.25">
      <c r="A113" s="16" t="s">
        <v>110</v>
      </c>
      <c r="B113" s="15" t="s">
        <v>14</v>
      </c>
      <c r="C113" s="15" t="s">
        <v>56</v>
      </c>
      <c r="D113" s="15" t="s">
        <v>73</v>
      </c>
      <c r="E113" s="15" t="s">
        <v>111</v>
      </c>
      <c r="F113" s="17">
        <v>10</v>
      </c>
      <c r="G113" s="17">
        <v>10</v>
      </c>
      <c r="H113" s="17">
        <v>10</v>
      </c>
    </row>
    <row r="114" spans="1:8" ht="30.6" x14ac:dyDescent="0.25">
      <c r="A114" s="10" t="s">
        <v>25</v>
      </c>
      <c r="B114" s="9" t="s">
        <v>14</v>
      </c>
      <c r="C114" s="9" t="s">
        <v>56</v>
      </c>
      <c r="D114" s="9" t="s">
        <v>72</v>
      </c>
      <c r="E114" s="9" t="s">
        <v>24</v>
      </c>
      <c r="F114" s="11">
        <f>300+150+50+131.32+15</f>
        <v>646.31999999999994</v>
      </c>
      <c r="G114" s="11">
        <v>300</v>
      </c>
      <c r="H114" s="11">
        <v>300</v>
      </c>
    </row>
    <row r="115" spans="1:8" x14ac:dyDescent="0.25">
      <c r="A115" s="31" t="s">
        <v>165</v>
      </c>
      <c r="B115" s="32" t="s">
        <v>14</v>
      </c>
      <c r="C115" s="32" t="s">
        <v>56</v>
      </c>
      <c r="D115" s="32" t="s">
        <v>75</v>
      </c>
      <c r="E115" s="32" t="s">
        <v>13</v>
      </c>
      <c r="F115" s="33">
        <f>+F116</f>
        <v>2274.3999999999996</v>
      </c>
      <c r="G115" s="33">
        <f>+G116</f>
        <v>1137.1999999999998</v>
      </c>
      <c r="H115" s="33">
        <f>+H116</f>
        <v>1137.1999999999998</v>
      </c>
    </row>
    <row r="116" spans="1:8" x14ac:dyDescent="0.25">
      <c r="A116" s="10" t="s">
        <v>166</v>
      </c>
      <c r="B116" s="9" t="s">
        <v>14</v>
      </c>
      <c r="C116" s="9" t="s">
        <v>56</v>
      </c>
      <c r="D116" s="9" t="s">
        <v>129</v>
      </c>
      <c r="E116" s="9" t="s">
        <v>13</v>
      </c>
      <c r="F116" s="11">
        <f>SUM(F117+F118+F119+F120)</f>
        <v>2274.3999999999996</v>
      </c>
      <c r="G116" s="11">
        <f t="shared" ref="G116:H116" si="10">SUM(G117+G118+G119+G120)</f>
        <v>1137.1999999999998</v>
      </c>
      <c r="H116" s="11">
        <f t="shared" si="10"/>
        <v>1137.1999999999998</v>
      </c>
    </row>
    <row r="117" spans="1:8" x14ac:dyDescent="0.25">
      <c r="A117" s="16" t="s">
        <v>113</v>
      </c>
      <c r="B117" s="15" t="s">
        <v>14</v>
      </c>
      <c r="C117" s="15" t="s">
        <v>56</v>
      </c>
      <c r="D117" s="15" t="s">
        <v>167</v>
      </c>
      <c r="E117" s="15" t="s">
        <v>57</v>
      </c>
      <c r="F117" s="17">
        <f>679.3+679.3</f>
        <v>1358.6</v>
      </c>
      <c r="G117" s="17">
        <v>679.3</v>
      </c>
      <c r="H117" s="17">
        <v>679.3</v>
      </c>
    </row>
    <row r="118" spans="1:8" ht="20.399999999999999" x14ac:dyDescent="0.25">
      <c r="A118" s="16" t="s">
        <v>114</v>
      </c>
      <c r="B118" s="15" t="s">
        <v>14</v>
      </c>
      <c r="C118" s="15" t="s">
        <v>56</v>
      </c>
      <c r="D118" s="15" t="s">
        <v>167</v>
      </c>
      <c r="E118" s="15" t="s">
        <v>101</v>
      </c>
      <c r="F118" s="17">
        <f>205.2+205.2</f>
        <v>410.4</v>
      </c>
      <c r="G118" s="17">
        <v>205.2</v>
      </c>
      <c r="H118" s="17">
        <v>205.2</v>
      </c>
    </row>
    <row r="119" spans="1:8" x14ac:dyDescent="0.25">
      <c r="A119" s="16" t="s">
        <v>113</v>
      </c>
      <c r="B119" s="15" t="s">
        <v>14</v>
      </c>
      <c r="C119" s="15" t="s">
        <v>56</v>
      </c>
      <c r="D119" s="15" t="s">
        <v>168</v>
      </c>
      <c r="E119" s="15" t="s">
        <v>57</v>
      </c>
      <c r="F119" s="17">
        <f>194.1+194.1</f>
        <v>388.2</v>
      </c>
      <c r="G119" s="17">
        <v>194.1</v>
      </c>
      <c r="H119" s="17">
        <v>194.1</v>
      </c>
    </row>
    <row r="120" spans="1:8" ht="20.399999999999999" x14ac:dyDescent="0.25">
      <c r="A120" s="16" t="s">
        <v>114</v>
      </c>
      <c r="B120" s="15" t="s">
        <v>14</v>
      </c>
      <c r="C120" s="15" t="s">
        <v>56</v>
      </c>
      <c r="D120" s="15" t="s">
        <v>168</v>
      </c>
      <c r="E120" s="15" t="s">
        <v>101</v>
      </c>
      <c r="F120" s="17">
        <f>58.6+58.6</f>
        <v>117.2</v>
      </c>
      <c r="G120" s="17">
        <v>58.6</v>
      </c>
      <c r="H120" s="17">
        <v>58.6</v>
      </c>
    </row>
    <row r="121" spans="1:8" s="73" customFormat="1" ht="10.199999999999999" x14ac:dyDescent="0.2">
      <c r="A121" s="75" t="s">
        <v>170</v>
      </c>
      <c r="B121" s="76" t="s">
        <v>14</v>
      </c>
      <c r="C121" s="76" t="s">
        <v>171</v>
      </c>
      <c r="D121" s="76" t="s">
        <v>173</v>
      </c>
      <c r="E121" s="72"/>
      <c r="F121" s="74">
        <f>F122</f>
        <v>975</v>
      </c>
      <c r="G121" s="74">
        <f t="shared" ref="G121:H121" si="11">G122</f>
        <v>1000</v>
      </c>
      <c r="H121" s="74">
        <f t="shared" si="11"/>
        <v>1000</v>
      </c>
    </row>
    <row r="122" spans="1:8" ht="20.399999999999999" x14ac:dyDescent="0.25">
      <c r="A122" s="69" t="s">
        <v>172</v>
      </c>
      <c r="B122" s="70" t="s">
        <v>14</v>
      </c>
      <c r="C122" s="70" t="s">
        <v>171</v>
      </c>
      <c r="D122" s="70" t="s">
        <v>173</v>
      </c>
      <c r="E122" s="70" t="s">
        <v>24</v>
      </c>
      <c r="F122" s="71">
        <f>950+25</f>
        <v>975</v>
      </c>
      <c r="G122" s="71">
        <v>1000</v>
      </c>
      <c r="H122" s="71">
        <v>1000</v>
      </c>
    </row>
  </sheetData>
  <mergeCells count="6">
    <mergeCell ref="A6:H8"/>
    <mergeCell ref="H10:H11"/>
    <mergeCell ref="A10:A11"/>
    <mergeCell ref="B10:E10"/>
    <mergeCell ref="F10:F11"/>
    <mergeCell ref="G10:G11"/>
  </mergeCells>
  <pageMargins left="0.98425196850393704" right="0.39370078740157483" top="0.39370078740157483" bottom="0.39370078740157483" header="0.19685039370078741" footer="0.19685039370078741"/>
  <pageSetup paperSize="9" scale="85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2019-06-19T06:46:34Z</cp:lastPrinted>
  <dcterms:created xsi:type="dcterms:W3CDTF">1996-10-08T23:32:33Z</dcterms:created>
  <dcterms:modified xsi:type="dcterms:W3CDTF">2019-06-19T07:01:36Z</dcterms:modified>
</cp:coreProperties>
</file>