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3\Исполнение бюджета 2023 год\постановления об исполнении бюджета 1кв.23\"/>
    </mc:Choice>
  </mc:AlternateContent>
  <xr:revisionPtr revIDLastSave="0" documentId="13_ncr:1_{ECA2EE78-06E1-401B-A31F-B4A9466807FA}" xr6:coauthVersionLast="47" xr6:coauthVersionMax="47" xr10:uidLastSave="{00000000-0000-0000-0000-000000000000}"/>
  <bookViews>
    <workbookView xWindow="-120" yWindow="-120" windowWidth="21840" windowHeight="13140" firstSheet="1" activeTab="5" xr2:uid="{00000000-000D-0000-FFFF-FFFF00000000}"/>
  </bookViews>
  <sheets>
    <sheet name="приложение 2 на 2023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</workbook>
</file>

<file path=xl/calcChain.xml><?xml version="1.0" encoding="utf-8"?>
<calcChain xmlns="http://schemas.openxmlformats.org/spreadsheetml/2006/main">
  <c r="E11" i="21" l="1"/>
  <c r="E20" i="21"/>
  <c r="D20" i="21"/>
  <c r="F16" i="21"/>
  <c r="E16" i="21"/>
  <c r="E12" i="21"/>
  <c r="D12" i="21"/>
  <c r="D16" i="21"/>
  <c r="E22" i="21"/>
  <c r="E21" i="21"/>
  <c r="D21" i="21"/>
  <c r="E19" i="21"/>
  <c r="D19" i="21"/>
  <c r="E18" i="21"/>
  <c r="D18" i="21"/>
  <c r="E13" i="21"/>
  <c r="E14" i="21"/>
  <c r="E15" i="21"/>
  <c r="D15" i="21"/>
  <c r="D14" i="21"/>
  <c r="D13" i="21"/>
  <c r="G180" i="29"/>
  <c r="F180" i="29"/>
  <c r="F150" i="29"/>
  <c r="G145" i="29"/>
  <c r="F145" i="29"/>
  <c r="F128" i="29"/>
  <c r="H130" i="29"/>
  <c r="G129" i="29"/>
  <c r="F129" i="29"/>
  <c r="G125" i="29"/>
  <c r="G124" i="29" s="1"/>
  <c r="F127" i="29"/>
  <c r="F126" i="29"/>
  <c r="G116" i="29"/>
  <c r="F116" i="29"/>
  <c r="G61" i="29"/>
  <c r="F61" i="29"/>
  <c r="G15" i="29"/>
  <c r="F15" i="29"/>
  <c r="H20" i="29"/>
  <c r="E26" i="17"/>
  <c r="E22" i="17"/>
  <c r="E20" i="17"/>
  <c r="E9" i="17"/>
  <c r="E28" i="17"/>
  <c r="D24" i="17"/>
  <c r="E23" i="17"/>
  <c r="D23" i="17"/>
  <c r="E19" i="17"/>
  <c r="D19" i="17"/>
  <c r="E17" i="17"/>
  <c r="E15" i="17"/>
  <c r="E13" i="17"/>
  <c r="E12" i="17"/>
  <c r="E11" i="17"/>
  <c r="E10" i="17"/>
  <c r="H17" i="30"/>
  <c r="G17" i="30"/>
  <c r="G16" i="30"/>
  <c r="G15" i="30" s="1"/>
  <c r="G14" i="30" s="1"/>
  <c r="H129" i="29" l="1"/>
  <c r="G128" i="29"/>
  <c r="H128" i="29" s="1"/>
  <c r="F125" i="29"/>
  <c r="F124" i="29" s="1"/>
  <c r="H127" i="29"/>
  <c r="H126" i="29"/>
  <c r="H125" i="29" l="1"/>
  <c r="H192" i="30" l="1"/>
  <c r="G192" i="30"/>
  <c r="H153" i="30"/>
  <c r="G153" i="30"/>
  <c r="G133" i="30"/>
  <c r="G132" i="30" s="1"/>
  <c r="G131" i="30" s="1"/>
  <c r="G130" i="30" s="1"/>
  <c r="I132" i="30"/>
  <c r="I131" i="30" s="1"/>
  <c r="I130" i="30" s="1"/>
  <c r="H132" i="30"/>
  <c r="H131" i="30" s="1"/>
  <c r="H130" i="30" s="1"/>
  <c r="G125" i="30"/>
  <c r="I125" i="30"/>
  <c r="H125" i="30"/>
  <c r="G123" i="30"/>
  <c r="I123" i="30"/>
  <c r="H123" i="30"/>
  <c r="G62" i="30"/>
  <c r="H64" i="30"/>
  <c r="G64" i="30"/>
  <c r="I65" i="30"/>
  <c r="G122" i="30" l="1"/>
  <c r="G121" i="30" s="1"/>
  <c r="H122" i="30"/>
  <c r="H121" i="30" s="1"/>
  <c r="H120" i="30" s="1"/>
  <c r="I122" i="30"/>
  <c r="I121" i="30" s="1"/>
  <c r="G61" i="30"/>
  <c r="G60" i="30" s="1"/>
  <c r="I64" i="30"/>
  <c r="D18" i="16" l="1"/>
  <c r="D39" i="23"/>
  <c r="C39" i="23"/>
  <c r="D17" i="23"/>
  <c r="D10" i="23"/>
  <c r="E16" i="17" l="1"/>
  <c r="G158" i="29"/>
  <c r="F158" i="29"/>
  <c r="F157" i="29" s="1"/>
  <c r="G34" i="29"/>
  <c r="G27" i="29"/>
  <c r="G186" i="29"/>
  <c r="G46" i="29"/>
  <c r="G45" i="29" s="1"/>
  <c r="G44" i="29" s="1"/>
  <c r="G43" i="29" s="1"/>
  <c r="G42" i="29" s="1"/>
  <c r="F46" i="29"/>
  <c r="G194" i="29"/>
  <c r="G135" i="29"/>
  <c r="G111" i="29"/>
  <c r="F111" i="29"/>
  <c r="G50" i="29"/>
  <c r="F34" i="29"/>
  <c r="G30" i="29"/>
  <c r="G23" i="29"/>
  <c r="F23" i="29"/>
  <c r="F21" i="29"/>
  <c r="G21" i="29"/>
  <c r="H16" i="29"/>
  <c r="H17" i="29"/>
  <c r="H18" i="29"/>
  <c r="H19" i="29"/>
  <c r="H22" i="29"/>
  <c r="H24" i="29"/>
  <c r="H28" i="29"/>
  <c r="H29" i="29"/>
  <c r="H31" i="29"/>
  <c r="H32" i="29"/>
  <c r="H35" i="29"/>
  <c r="H36" i="29"/>
  <c r="H41" i="29"/>
  <c r="H47" i="29"/>
  <c r="H48" i="29"/>
  <c r="H49" i="29"/>
  <c r="H55" i="29"/>
  <c r="H64" i="29"/>
  <c r="H72" i="29"/>
  <c r="H73" i="29"/>
  <c r="H81" i="29"/>
  <c r="H89" i="29"/>
  <c r="H91" i="29"/>
  <c r="H93" i="29"/>
  <c r="H96" i="29"/>
  <c r="H103" i="29"/>
  <c r="H105" i="29"/>
  <c r="H112" i="29"/>
  <c r="H115" i="29"/>
  <c r="H117" i="29"/>
  <c r="H123" i="29"/>
  <c r="H136" i="29"/>
  <c r="H139" i="29"/>
  <c r="H146" i="29"/>
  <c r="H147" i="29"/>
  <c r="H149" i="29"/>
  <c r="H151" i="29"/>
  <c r="H153" i="29"/>
  <c r="H155" i="29"/>
  <c r="H159" i="29"/>
  <c r="H162" i="29"/>
  <c r="H170" i="29"/>
  <c r="H172" i="29"/>
  <c r="H173" i="29"/>
  <c r="H181" i="29"/>
  <c r="H182" i="29"/>
  <c r="H183" i="29"/>
  <c r="H184" i="29"/>
  <c r="H185" i="29"/>
  <c r="H187" i="29"/>
  <c r="H188" i="29"/>
  <c r="H189" i="29"/>
  <c r="H190" i="29"/>
  <c r="H191" i="29"/>
  <c r="H193" i="29"/>
  <c r="H195" i="29"/>
  <c r="H196" i="29"/>
  <c r="H204" i="29"/>
  <c r="H212" i="29"/>
  <c r="F14" i="21"/>
  <c r="H191" i="30"/>
  <c r="H46" i="30"/>
  <c r="H207" i="30"/>
  <c r="H206" i="30" s="1"/>
  <c r="H205" i="30" s="1"/>
  <c r="H204" i="30" s="1"/>
  <c r="H203" i="30" s="1"/>
  <c r="G207" i="30"/>
  <c r="G206" i="30" s="1"/>
  <c r="G205" i="30" s="1"/>
  <c r="G204" i="30" s="1"/>
  <c r="G203" i="30" s="1"/>
  <c r="G202" i="30" s="1"/>
  <c r="H199" i="30"/>
  <c r="H198" i="30" s="1"/>
  <c r="G199" i="30"/>
  <c r="G198" i="30" s="1"/>
  <c r="G197" i="30" s="1"/>
  <c r="G196" i="30" s="1"/>
  <c r="G195" i="30" s="1"/>
  <c r="G194" i="30" s="1"/>
  <c r="H186" i="30"/>
  <c r="G191" i="30"/>
  <c r="H189" i="30"/>
  <c r="G189" i="30"/>
  <c r="G186" i="30"/>
  <c r="H183" i="30"/>
  <c r="G183" i="30"/>
  <c r="H175" i="30"/>
  <c r="G175" i="30"/>
  <c r="H173" i="30"/>
  <c r="G173" i="30"/>
  <c r="H165" i="30"/>
  <c r="H164" i="30" s="1"/>
  <c r="H163" i="30" s="1"/>
  <c r="G165" i="30"/>
  <c r="G164" i="30" s="1"/>
  <c r="G163" i="30" s="1"/>
  <c r="H161" i="30"/>
  <c r="G161" i="30"/>
  <c r="H159" i="30"/>
  <c r="G159" i="30"/>
  <c r="H157" i="30"/>
  <c r="G157" i="30"/>
  <c r="H155" i="30"/>
  <c r="G155" i="30"/>
  <c r="H149" i="30"/>
  <c r="H148" i="30" s="1"/>
  <c r="H147" i="30" s="1"/>
  <c r="G149" i="30"/>
  <c r="G148" i="30" s="1"/>
  <c r="G147" i="30" s="1"/>
  <c r="H139" i="30"/>
  <c r="G139" i="30"/>
  <c r="G138" i="30" s="1"/>
  <c r="H142" i="30"/>
  <c r="H141" i="30" s="1"/>
  <c r="G142" i="30"/>
  <c r="G141" i="30" s="1"/>
  <c r="H112" i="30"/>
  <c r="G112" i="30"/>
  <c r="G111" i="30" s="1"/>
  <c r="H114" i="30"/>
  <c r="G114" i="30"/>
  <c r="H117" i="30"/>
  <c r="H116" i="30" s="1"/>
  <c r="G117" i="30"/>
  <c r="G116" i="30" s="1"/>
  <c r="H128" i="30"/>
  <c r="H127" i="30" s="1"/>
  <c r="G128" i="30"/>
  <c r="G127" i="30" s="1"/>
  <c r="G120" i="30" s="1"/>
  <c r="H104" i="30"/>
  <c r="G104" i="30"/>
  <c r="H102" i="30"/>
  <c r="G102" i="30"/>
  <c r="H95" i="30"/>
  <c r="H94" i="30" s="1"/>
  <c r="G95" i="30"/>
  <c r="G94" i="30" s="1"/>
  <c r="H88" i="30"/>
  <c r="H90" i="30"/>
  <c r="H92" i="30"/>
  <c r="G92" i="30"/>
  <c r="G90" i="30"/>
  <c r="G88" i="30"/>
  <c r="H80" i="30"/>
  <c r="G80" i="30"/>
  <c r="G79" i="30" s="1"/>
  <c r="G78" i="30" s="1"/>
  <c r="G77" i="30" s="1"/>
  <c r="G76" i="30" s="1"/>
  <c r="G75" i="30" s="1"/>
  <c r="H72" i="30"/>
  <c r="H71" i="30" s="1"/>
  <c r="H70" i="30" s="1"/>
  <c r="H69" i="30" s="1"/>
  <c r="H68" i="30" s="1"/>
  <c r="H67" i="30" s="1"/>
  <c r="H66" i="30" s="1"/>
  <c r="G72" i="30"/>
  <c r="H62" i="30"/>
  <c r="H55" i="30"/>
  <c r="H54" i="30" s="1"/>
  <c r="H53" i="30" s="1"/>
  <c r="G55" i="30"/>
  <c r="G54" i="30" s="1"/>
  <c r="G53" i="30" s="1"/>
  <c r="G52" i="30" s="1"/>
  <c r="G51" i="30" s="1"/>
  <c r="G50" i="30" s="1"/>
  <c r="H48" i="30"/>
  <c r="G48" i="30"/>
  <c r="G46" i="30"/>
  <c r="H44" i="30"/>
  <c r="G44" i="30"/>
  <c r="H37" i="30"/>
  <c r="H36" i="30" s="1"/>
  <c r="G37" i="30"/>
  <c r="G36" i="30" s="1"/>
  <c r="G35" i="30" s="1"/>
  <c r="G34" i="30" s="1"/>
  <c r="H32" i="30"/>
  <c r="H31" i="30" s="1"/>
  <c r="G32" i="30"/>
  <c r="H29" i="30"/>
  <c r="G29" i="30"/>
  <c r="H27" i="30"/>
  <c r="G27" i="30"/>
  <c r="H23" i="30"/>
  <c r="G23" i="30"/>
  <c r="H21" i="30"/>
  <c r="G21" i="30"/>
  <c r="I18" i="30"/>
  <c r="I19" i="30"/>
  <c r="I22" i="30"/>
  <c r="I24" i="30"/>
  <c r="I28" i="30"/>
  <c r="I30" i="30"/>
  <c r="I33" i="30"/>
  <c r="I38" i="30"/>
  <c r="I45" i="30"/>
  <c r="I47" i="30"/>
  <c r="I49" i="30"/>
  <c r="I56" i="30"/>
  <c r="I63" i="30"/>
  <c r="I73" i="30"/>
  <c r="I81" i="30"/>
  <c r="I89" i="30"/>
  <c r="I91" i="30"/>
  <c r="I93" i="30"/>
  <c r="I96" i="30"/>
  <c r="I103" i="30"/>
  <c r="I105" i="30"/>
  <c r="I113" i="30"/>
  <c r="I115" i="30"/>
  <c r="I118" i="30"/>
  <c r="I129" i="30"/>
  <c r="I140" i="30"/>
  <c r="I143" i="30"/>
  <c r="I150" i="30"/>
  <c r="I154" i="30"/>
  <c r="I156" i="30"/>
  <c r="I158" i="30"/>
  <c r="I160" i="30"/>
  <c r="I162" i="30"/>
  <c r="I166" i="30"/>
  <c r="I174" i="30"/>
  <c r="I176" i="30"/>
  <c r="I184" i="30"/>
  <c r="I185" i="30"/>
  <c r="I187" i="30"/>
  <c r="I188" i="30"/>
  <c r="I190" i="30"/>
  <c r="I192" i="30"/>
  <c r="I200" i="30"/>
  <c r="I208" i="30"/>
  <c r="D28" i="16"/>
  <c r="C28" i="16"/>
  <c r="D26" i="16"/>
  <c r="C26" i="16"/>
  <c r="D25" i="16"/>
  <c r="C25" i="16"/>
  <c r="D23" i="16"/>
  <c r="C23" i="16"/>
  <c r="D22" i="16"/>
  <c r="C22" i="16"/>
  <c r="E22" i="16" s="1"/>
  <c r="D21" i="16"/>
  <c r="C21" i="16"/>
  <c r="D20" i="16"/>
  <c r="D15" i="16" s="1"/>
  <c r="E15" i="16" s="1"/>
  <c r="C20" i="16"/>
  <c r="D19" i="16"/>
  <c r="C19" i="16"/>
  <c r="D17" i="16"/>
  <c r="C17" i="16"/>
  <c r="D16" i="16"/>
  <c r="C16" i="16"/>
  <c r="D14" i="16"/>
  <c r="D13" i="16" s="1"/>
  <c r="D32" i="23"/>
  <c r="D31" i="23" s="1"/>
  <c r="D29" i="23"/>
  <c r="D27" i="23"/>
  <c r="D24" i="23"/>
  <c r="E50" i="23"/>
  <c r="E49" i="23"/>
  <c r="E46" i="23"/>
  <c r="E45" i="23"/>
  <c r="E44" i="23"/>
  <c r="E43" i="23"/>
  <c r="E42" i="23"/>
  <c r="E41" i="23"/>
  <c r="E40" i="23"/>
  <c r="E34" i="23"/>
  <c r="E33" i="23"/>
  <c r="E30" i="23"/>
  <c r="E28" i="23"/>
  <c r="E25" i="23"/>
  <c r="E23" i="23"/>
  <c r="E20" i="23"/>
  <c r="E18" i="23"/>
  <c r="E11" i="23"/>
  <c r="C10" i="23"/>
  <c r="C17" i="23"/>
  <c r="C22" i="23"/>
  <c r="C24" i="23"/>
  <c r="C27" i="23"/>
  <c r="C29" i="23"/>
  <c r="C32" i="23"/>
  <c r="C31" i="23" s="1"/>
  <c r="E38" i="23"/>
  <c r="C48" i="23"/>
  <c r="C51" i="23"/>
  <c r="F19" i="17"/>
  <c r="E14" i="17"/>
  <c r="G150" i="29"/>
  <c r="H158" i="29" l="1"/>
  <c r="H21" i="29"/>
  <c r="G157" i="29"/>
  <c r="H152" i="30"/>
  <c r="H151" i="30" s="1"/>
  <c r="G110" i="30"/>
  <c r="G152" i="30"/>
  <c r="G151" i="30" s="1"/>
  <c r="I189" i="30"/>
  <c r="I175" i="30"/>
  <c r="I161" i="30"/>
  <c r="H61" i="30"/>
  <c r="H60" i="30" s="1"/>
  <c r="H59" i="30" s="1"/>
  <c r="H58" i="30" s="1"/>
  <c r="H57" i="30" s="1"/>
  <c r="I173" i="30"/>
  <c r="I92" i="30"/>
  <c r="G182" i="30"/>
  <c r="G181" i="30" s="1"/>
  <c r="G180" i="30" s="1"/>
  <c r="G179" i="30" s="1"/>
  <c r="G178" i="30" s="1"/>
  <c r="G177" i="30" s="1"/>
  <c r="I191" i="30"/>
  <c r="I80" i="30"/>
  <c r="I165" i="30"/>
  <c r="I157" i="30"/>
  <c r="G172" i="30"/>
  <c r="G171" i="30" s="1"/>
  <c r="G170" i="30" s="1"/>
  <c r="G169" i="30" s="1"/>
  <c r="G168" i="30" s="1"/>
  <c r="D26" i="17" s="1"/>
  <c r="F26" i="17" s="1"/>
  <c r="I186" i="30"/>
  <c r="I46" i="30"/>
  <c r="I207" i="30"/>
  <c r="I164" i="30"/>
  <c r="H26" i="30"/>
  <c r="H25" i="30" s="1"/>
  <c r="D30" i="17"/>
  <c r="G193" i="30"/>
  <c r="D32" i="17"/>
  <c r="G201" i="30"/>
  <c r="I55" i="30"/>
  <c r="I206" i="30"/>
  <c r="I114" i="30"/>
  <c r="I159" i="30"/>
  <c r="G101" i="30"/>
  <c r="G100" i="30" s="1"/>
  <c r="I139" i="30"/>
  <c r="H146" i="30"/>
  <c r="H145" i="30" s="1"/>
  <c r="I183" i="30"/>
  <c r="I199" i="30"/>
  <c r="C15" i="16"/>
  <c r="C24" i="16"/>
  <c r="D24" i="16"/>
  <c r="E25" i="16"/>
  <c r="D27" i="16"/>
  <c r="E17" i="16"/>
  <c r="E16" i="16"/>
  <c r="E20" i="16"/>
  <c r="E21" i="16"/>
  <c r="E19" i="16"/>
  <c r="C14" i="16"/>
  <c r="E26" i="16"/>
  <c r="F13" i="21"/>
  <c r="H150" i="29"/>
  <c r="H111" i="29"/>
  <c r="H23" i="29"/>
  <c r="I147" i="30"/>
  <c r="H197" i="30"/>
  <c r="H196" i="30" s="1"/>
  <c r="I198" i="30"/>
  <c r="I203" i="30"/>
  <c r="H202" i="30"/>
  <c r="I205" i="30"/>
  <c r="I204" i="30"/>
  <c r="H182" i="30"/>
  <c r="H181" i="30" s="1"/>
  <c r="H172" i="30"/>
  <c r="I153" i="30"/>
  <c r="H138" i="30"/>
  <c r="I138" i="30" s="1"/>
  <c r="H111" i="30"/>
  <c r="H110" i="30" s="1"/>
  <c r="H43" i="30"/>
  <c r="H42" i="30" s="1"/>
  <c r="H41" i="30" s="1"/>
  <c r="H40" i="30" s="1"/>
  <c r="H39" i="30" s="1"/>
  <c r="G137" i="30"/>
  <c r="H79" i="30"/>
  <c r="I79" i="30" s="1"/>
  <c r="I17" i="30"/>
  <c r="I117" i="30"/>
  <c r="I112" i="30"/>
  <c r="I142" i="30"/>
  <c r="I155" i="30"/>
  <c r="I149" i="30"/>
  <c r="I95" i="30"/>
  <c r="I32" i="30"/>
  <c r="I44" i="30"/>
  <c r="I128" i="30"/>
  <c r="I127" i="30" s="1"/>
  <c r="I116" i="30"/>
  <c r="I141" i="30"/>
  <c r="I148" i="30"/>
  <c r="I21" i="30"/>
  <c r="I29" i="30"/>
  <c r="I48" i="30"/>
  <c r="I62" i="30"/>
  <c r="G87" i="30"/>
  <c r="G86" i="30" s="1"/>
  <c r="G85" i="30" s="1"/>
  <c r="I104" i="30"/>
  <c r="I90" i="30"/>
  <c r="H87" i="30"/>
  <c r="H86" i="30" s="1"/>
  <c r="H101" i="30"/>
  <c r="H100" i="30" s="1"/>
  <c r="H99" i="30" s="1"/>
  <c r="H98" i="30" s="1"/>
  <c r="H97" i="30" s="1"/>
  <c r="D17" i="17"/>
  <c r="F17" i="17" s="1"/>
  <c r="G74" i="30"/>
  <c r="G26" i="30"/>
  <c r="I54" i="30"/>
  <c r="G43" i="30"/>
  <c r="G42" i="30" s="1"/>
  <c r="G41" i="30" s="1"/>
  <c r="I88" i="30"/>
  <c r="I53" i="30"/>
  <c r="I102" i="30"/>
  <c r="I23" i="30"/>
  <c r="H52" i="30"/>
  <c r="H51" i="30" s="1"/>
  <c r="I72" i="30"/>
  <c r="I94" i="30"/>
  <c r="G71" i="30"/>
  <c r="D12" i="17"/>
  <c r="F12" i="17" s="1"/>
  <c r="I36" i="30"/>
  <c r="H35" i="30"/>
  <c r="G31" i="30"/>
  <c r="I31" i="30" s="1"/>
  <c r="I37" i="30"/>
  <c r="I27" i="30"/>
  <c r="H16" i="30"/>
  <c r="H15" i="30" s="1"/>
  <c r="E23" i="16"/>
  <c r="E14" i="16"/>
  <c r="E31" i="23"/>
  <c r="E17" i="23"/>
  <c r="C26" i="23"/>
  <c r="C9" i="23" s="1"/>
  <c r="C37" i="23"/>
  <c r="C36" i="23" s="1"/>
  <c r="F171" i="29"/>
  <c r="G161" i="29"/>
  <c r="F161" i="29"/>
  <c r="F160" i="29" s="1"/>
  <c r="F15" i="21" s="1"/>
  <c r="G138" i="29"/>
  <c r="F135" i="29"/>
  <c r="F138" i="29"/>
  <c r="F137" i="29" s="1"/>
  <c r="H124" i="29"/>
  <c r="G114" i="29"/>
  <c r="F114" i="29"/>
  <c r="F113" i="29" s="1"/>
  <c r="H116" i="29"/>
  <c r="G63" i="29"/>
  <c r="G60" i="29" s="1"/>
  <c r="F63" i="29"/>
  <c r="G54" i="29"/>
  <c r="F54" i="29"/>
  <c r="F53" i="29" s="1"/>
  <c r="F52" i="29" s="1"/>
  <c r="F51" i="29" s="1"/>
  <c r="F50" i="29" s="1"/>
  <c r="H50" i="29" s="1"/>
  <c r="F33" i="29"/>
  <c r="F30" i="29"/>
  <c r="H30" i="29" s="1"/>
  <c r="F27" i="29"/>
  <c r="G211" i="29"/>
  <c r="F211" i="29"/>
  <c r="F210" i="29" s="1"/>
  <c r="F209" i="29" s="1"/>
  <c r="F208" i="29" s="1"/>
  <c r="F207" i="29" s="1"/>
  <c r="F206" i="29" s="1"/>
  <c r="F205" i="29" s="1"/>
  <c r="G203" i="29"/>
  <c r="F203" i="29"/>
  <c r="F202" i="29" s="1"/>
  <c r="F201" i="29" s="1"/>
  <c r="F200" i="29" s="1"/>
  <c r="F199" i="29" s="1"/>
  <c r="F198" i="29" s="1"/>
  <c r="F197" i="29" s="1"/>
  <c r="F194" i="29"/>
  <c r="H194" i="29" s="1"/>
  <c r="G192" i="29"/>
  <c r="F192" i="29"/>
  <c r="F186" i="29"/>
  <c r="G169" i="29"/>
  <c r="F169" i="29"/>
  <c r="G171" i="29"/>
  <c r="G154" i="29"/>
  <c r="F154" i="29"/>
  <c r="G152" i="29"/>
  <c r="F152" i="29"/>
  <c r="G148" i="29"/>
  <c r="F148" i="29"/>
  <c r="H145" i="29"/>
  <c r="G122" i="29"/>
  <c r="G121" i="29" s="1"/>
  <c r="G120" i="29" s="1"/>
  <c r="G119" i="29" s="1"/>
  <c r="G118" i="29" s="1"/>
  <c r="F122" i="29"/>
  <c r="G102" i="29"/>
  <c r="F102" i="29"/>
  <c r="G104" i="29"/>
  <c r="F104" i="29"/>
  <c r="G88" i="29"/>
  <c r="F88" i="29"/>
  <c r="G90" i="29"/>
  <c r="F90" i="29"/>
  <c r="G92" i="29"/>
  <c r="F92" i="29"/>
  <c r="G95" i="29"/>
  <c r="F95" i="29"/>
  <c r="F94" i="29" s="1"/>
  <c r="D23" i="21" s="1"/>
  <c r="G80" i="29"/>
  <c r="F80" i="29"/>
  <c r="F79" i="29" s="1"/>
  <c r="F78" i="29" s="1"/>
  <c r="F77" i="29" s="1"/>
  <c r="F76" i="29" s="1"/>
  <c r="F75" i="29" s="1"/>
  <c r="G71" i="29"/>
  <c r="F71" i="29"/>
  <c r="F70" i="29" s="1"/>
  <c r="F69" i="29" s="1"/>
  <c r="F68" i="29" s="1"/>
  <c r="F67" i="29" s="1"/>
  <c r="F66" i="29" s="1"/>
  <c r="F65" i="29" s="1"/>
  <c r="G40" i="29"/>
  <c r="F40" i="29"/>
  <c r="F39" i="29" s="1"/>
  <c r="F38" i="29" s="1"/>
  <c r="F37" i="29" s="1"/>
  <c r="F14" i="29"/>
  <c r="F13" i="29" s="1"/>
  <c r="F156" i="29" l="1"/>
  <c r="H157" i="29"/>
  <c r="H135" i="29"/>
  <c r="F134" i="29"/>
  <c r="F133" i="29" s="1"/>
  <c r="F132" i="29" s="1"/>
  <c r="F131" i="29" s="1"/>
  <c r="F60" i="29"/>
  <c r="F59" i="29" s="1"/>
  <c r="F58" i="29" s="1"/>
  <c r="F57" i="29" s="1"/>
  <c r="F56" i="29" s="1"/>
  <c r="G144" i="29"/>
  <c r="G143" i="29" s="1"/>
  <c r="F144" i="29"/>
  <c r="F143" i="29" s="1"/>
  <c r="H201" i="30"/>
  <c r="I201" i="30" s="1"/>
  <c r="E32" i="17"/>
  <c r="F32" i="17" s="1"/>
  <c r="I61" i="30"/>
  <c r="D28" i="17"/>
  <c r="F28" i="17" s="1"/>
  <c r="H85" i="30"/>
  <c r="H84" i="30" s="1"/>
  <c r="H83" i="30" s="1"/>
  <c r="H82" i="30" s="1"/>
  <c r="H144" i="30"/>
  <c r="E24" i="17" s="1"/>
  <c r="E21" i="17" s="1"/>
  <c r="H137" i="30"/>
  <c r="H136" i="30" s="1"/>
  <c r="H135" i="30" s="1"/>
  <c r="I87" i="30"/>
  <c r="G167" i="30"/>
  <c r="I152" i="30"/>
  <c r="I197" i="30"/>
  <c r="I41" i="30"/>
  <c r="G40" i="30"/>
  <c r="G39" i="30" s="1"/>
  <c r="I39" i="30" s="1"/>
  <c r="H14" i="30"/>
  <c r="I163" i="30"/>
  <c r="I151" i="30"/>
  <c r="I42" i="30"/>
  <c r="H78" i="30"/>
  <c r="H77" i="30" s="1"/>
  <c r="H76" i="30" s="1"/>
  <c r="H75" i="30" s="1"/>
  <c r="I26" i="30"/>
  <c r="G25" i="30"/>
  <c r="D29" i="16"/>
  <c r="E24" i="16"/>
  <c r="F121" i="29"/>
  <c r="F120" i="29" s="1"/>
  <c r="H102" i="29"/>
  <c r="H148" i="29"/>
  <c r="H88" i="29"/>
  <c r="H180" i="29"/>
  <c r="H192" i="29"/>
  <c r="H154" i="29"/>
  <c r="F45" i="29"/>
  <c r="H46" i="29"/>
  <c r="H92" i="29"/>
  <c r="H27" i="29"/>
  <c r="G113" i="29"/>
  <c r="H114" i="29"/>
  <c r="H104" i="29"/>
  <c r="G53" i="29"/>
  <c r="H54" i="29"/>
  <c r="G79" i="29"/>
  <c r="H80" i="29"/>
  <c r="H122" i="29"/>
  <c r="H186" i="29"/>
  <c r="G39" i="29"/>
  <c r="H40" i="29"/>
  <c r="H90" i="29"/>
  <c r="H152" i="29"/>
  <c r="H171" i="29"/>
  <c r="G210" i="29"/>
  <c r="H211" i="29"/>
  <c r="G160" i="29"/>
  <c r="H160" i="29" s="1"/>
  <c r="H161" i="29"/>
  <c r="G137" i="29"/>
  <c r="H138" i="29"/>
  <c r="G202" i="29"/>
  <c r="H203" i="29"/>
  <c r="G94" i="29"/>
  <c r="H95" i="29"/>
  <c r="H63" i="29"/>
  <c r="G70" i="29"/>
  <c r="H71" i="29"/>
  <c r="H169" i="29"/>
  <c r="G33" i="29"/>
  <c r="H33" i="29" s="1"/>
  <c r="H34" i="29"/>
  <c r="G14" i="29"/>
  <c r="H15" i="29"/>
  <c r="H195" i="30"/>
  <c r="I196" i="30"/>
  <c r="I202" i="30"/>
  <c r="I182" i="30"/>
  <c r="I181" i="30"/>
  <c r="H180" i="30"/>
  <c r="I172" i="30"/>
  <c r="H171" i="30"/>
  <c r="H109" i="30"/>
  <c r="H108" i="30" s="1"/>
  <c r="I101" i="30"/>
  <c r="I111" i="30"/>
  <c r="G109" i="30"/>
  <c r="G108" i="30" s="1"/>
  <c r="G136" i="30"/>
  <c r="G135" i="30" s="1"/>
  <c r="G119" i="30" s="1"/>
  <c r="I15" i="30"/>
  <c r="I52" i="30"/>
  <c r="I16" i="30"/>
  <c r="I43" i="30"/>
  <c r="I60" i="30"/>
  <c r="G59" i="30"/>
  <c r="I100" i="30"/>
  <c r="G99" i="30"/>
  <c r="I86" i="30"/>
  <c r="H50" i="30"/>
  <c r="I50" i="30" s="1"/>
  <c r="I51" i="30"/>
  <c r="G70" i="30"/>
  <c r="I71" i="30"/>
  <c r="I35" i="30"/>
  <c r="H34" i="30"/>
  <c r="I34" i="30" s="1"/>
  <c r="C8" i="23"/>
  <c r="F74" i="29"/>
  <c r="F110" i="29"/>
  <c r="F109" i="29" s="1"/>
  <c r="F108" i="29" s="1"/>
  <c r="F87" i="29"/>
  <c r="F86" i="29" s="1"/>
  <c r="F85" i="29" s="1"/>
  <c r="F101" i="29"/>
  <c r="F100" i="29" s="1"/>
  <c r="F99" i="29" s="1"/>
  <c r="F98" i="29" s="1"/>
  <c r="F97" i="29" s="1"/>
  <c r="G87" i="29"/>
  <c r="G168" i="29"/>
  <c r="F26" i="29"/>
  <c r="F25" i="29" s="1"/>
  <c r="F12" i="29" s="1"/>
  <c r="F11" i="29" s="1"/>
  <c r="F10" i="29" s="1"/>
  <c r="G26" i="29"/>
  <c r="G101" i="29"/>
  <c r="F168" i="29"/>
  <c r="F167" i="29" s="1"/>
  <c r="F166" i="29" s="1"/>
  <c r="F165" i="29" s="1"/>
  <c r="F164" i="29" s="1"/>
  <c r="F163" i="29" s="1"/>
  <c r="D22" i="21" s="1"/>
  <c r="F179" i="29"/>
  <c r="F178" i="29" s="1"/>
  <c r="F177" i="29" s="1"/>
  <c r="F176" i="29" s="1"/>
  <c r="G179" i="29"/>
  <c r="G156" i="29" l="1"/>
  <c r="H143" i="29"/>
  <c r="H113" i="29"/>
  <c r="G110" i="29"/>
  <c r="G109" i="29" s="1"/>
  <c r="G108" i="29" s="1"/>
  <c r="H144" i="29"/>
  <c r="G107" i="30"/>
  <c r="H134" i="30"/>
  <c r="H119" i="30"/>
  <c r="H107" i="30" s="1"/>
  <c r="D11" i="17"/>
  <c r="F11" i="17" s="1"/>
  <c r="I40" i="30"/>
  <c r="I137" i="30"/>
  <c r="I76" i="30"/>
  <c r="I136" i="30"/>
  <c r="I77" i="30"/>
  <c r="H12" i="30"/>
  <c r="G146" i="30"/>
  <c r="G145" i="30" s="1"/>
  <c r="G144" i="30" s="1"/>
  <c r="I78" i="30"/>
  <c r="G142" i="29"/>
  <c r="G141" i="29" s="1"/>
  <c r="G140" i="29" s="1"/>
  <c r="H120" i="29"/>
  <c r="F119" i="29"/>
  <c r="H121" i="29"/>
  <c r="F175" i="29"/>
  <c r="G209" i="29"/>
  <c r="H210" i="29"/>
  <c r="G69" i="29"/>
  <c r="H70" i="29"/>
  <c r="G52" i="29"/>
  <c r="H53" i="29"/>
  <c r="G201" i="29"/>
  <c r="H202" i="29"/>
  <c r="F44" i="29"/>
  <c r="H45" i="29"/>
  <c r="G86" i="29"/>
  <c r="G85" i="29" s="1"/>
  <c r="H87" i="29"/>
  <c r="G134" i="29"/>
  <c r="H137" i="29"/>
  <c r="E23" i="21"/>
  <c r="F23" i="21" s="1"/>
  <c r="H94" i="29"/>
  <c r="G100" i="29"/>
  <c r="H101" i="29"/>
  <c r="G59" i="29"/>
  <c r="H60" i="29"/>
  <c r="G178" i="29"/>
  <c r="H179" i="29"/>
  <c r="G167" i="29"/>
  <c r="H168" i="29"/>
  <c r="G38" i="29"/>
  <c r="H39" i="29"/>
  <c r="G78" i="29"/>
  <c r="H79" i="29"/>
  <c r="G25" i="29"/>
  <c r="H25" i="29" s="1"/>
  <c r="H26" i="29"/>
  <c r="G13" i="29"/>
  <c r="H13" i="29" s="1"/>
  <c r="H14" i="29"/>
  <c r="H194" i="30"/>
  <c r="E30" i="17" s="1"/>
  <c r="F30" i="17" s="1"/>
  <c r="I195" i="30"/>
  <c r="H179" i="30"/>
  <c r="I180" i="30"/>
  <c r="H170" i="30"/>
  <c r="I171" i="30"/>
  <c r="I109" i="30"/>
  <c r="I110" i="30"/>
  <c r="I135" i="30"/>
  <c r="I120" i="30" s="1"/>
  <c r="I119" i="30" s="1"/>
  <c r="G134" i="30"/>
  <c r="F23" i="17" s="1"/>
  <c r="G98" i="30"/>
  <c r="I99" i="30"/>
  <c r="H74" i="30"/>
  <c r="I74" i="30" s="1"/>
  <c r="I75" i="30"/>
  <c r="I59" i="30"/>
  <c r="G58" i="30"/>
  <c r="I85" i="30"/>
  <c r="G84" i="30"/>
  <c r="G69" i="30"/>
  <c r="I70" i="30"/>
  <c r="I25" i="30"/>
  <c r="G12" i="30"/>
  <c r="H13" i="30"/>
  <c r="C53" i="23"/>
  <c r="F118" i="29" l="1"/>
  <c r="H118" i="29" s="1"/>
  <c r="H110" i="29"/>
  <c r="H109" i="29"/>
  <c r="H156" i="29"/>
  <c r="H106" i="30"/>
  <c r="I145" i="30"/>
  <c r="H11" i="30"/>
  <c r="I146" i="30"/>
  <c r="G84" i="29"/>
  <c r="G83" i="29" s="1"/>
  <c r="H119" i="29"/>
  <c r="F142" i="29"/>
  <c r="F141" i="29" s="1"/>
  <c r="F12" i="21"/>
  <c r="F84" i="29"/>
  <c r="G77" i="29"/>
  <c r="H78" i="29"/>
  <c r="G200" i="29"/>
  <c r="H201" i="29"/>
  <c r="G37" i="29"/>
  <c r="H37" i="29" s="1"/>
  <c r="H38" i="29"/>
  <c r="G58" i="29"/>
  <c r="H59" i="29"/>
  <c r="G166" i="29"/>
  <c r="H167" i="29"/>
  <c r="G133" i="29"/>
  <c r="H134" i="29"/>
  <c r="H86" i="29"/>
  <c r="H51" i="29"/>
  <c r="H52" i="29"/>
  <c r="G208" i="29"/>
  <c r="H209" i="29"/>
  <c r="G107" i="29"/>
  <c r="H108" i="29"/>
  <c r="G177" i="29"/>
  <c r="H178" i="29"/>
  <c r="G99" i="29"/>
  <c r="H100" i="29"/>
  <c r="F43" i="29"/>
  <c r="H44" i="29"/>
  <c r="G68" i="29"/>
  <c r="H69" i="29"/>
  <c r="F174" i="29"/>
  <c r="G12" i="29"/>
  <c r="H12" i="29" s="1"/>
  <c r="I144" i="30"/>
  <c r="F24" i="17"/>
  <c r="H193" i="30"/>
  <c r="I193" i="30" s="1"/>
  <c r="I194" i="30"/>
  <c r="H178" i="30"/>
  <c r="I179" i="30"/>
  <c r="H169" i="30"/>
  <c r="I170" i="30"/>
  <c r="I108" i="30"/>
  <c r="I134" i="30"/>
  <c r="G83" i="30"/>
  <c r="I84" i="30"/>
  <c r="G97" i="30"/>
  <c r="I98" i="30"/>
  <c r="I58" i="30"/>
  <c r="G57" i="30"/>
  <c r="G11" i="30" s="1"/>
  <c r="G68" i="30"/>
  <c r="I69" i="30"/>
  <c r="I14" i="30"/>
  <c r="G13" i="30"/>
  <c r="F107" i="29" l="1"/>
  <c r="F20" i="21"/>
  <c r="H142" i="29"/>
  <c r="I11" i="30"/>
  <c r="H85" i="29"/>
  <c r="H177" i="29"/>
  <c r="G176" i="29"/>
  <c r="G57" i="29"/>
  <c r="H58" i="29"/>
  <c r="D17" i="21"/>
  <c r="G98" i="29"/>
  <c r="H99" i="29"/>
  <c r="F140" i="29"/>
  <c r="H141" i="29"/>
  <c r="G207" i="29"/>
  <c r="H208" i="29"/>
  <c r="G132" i="29"/>
  <c r="H133" i="29"/>
  <c r="G67" i="29"/>
  <c r="H68" i="29"/>
  <c r="G76" i="29"/>
  <c r="H77" i="29"/>
  <c r="G165" i="29"/>
  <c r="H166" i="29"/>
  <c r="G199" i="29"/>
  <c r="H200" i="29"/>
  <c r="F42" i="29"/>
  <c r="F9" i="29" s="1"/>
  <c r="H43" i="29"/>
  <c r="H107" i="29"/>
  <c r="F83" i="29"/>
  <c r="H84" i="29"/>
  <c r="G11" i="29"/>
  <c r="G10" i="29" s="1"/>
  <c r="I83" i="30"/>
  <c r="G82" i="30"/>
  <c r="I82" i="30" s="1"/>
  <c r="H177" i="30"/>
  <c r="I178" i="30"/>
  <c r="H168" i="30"/>
  <c r="I169" i="30"/>
  <c r="I107" i="30"/>
  <c r="I97" i="30"/>
  <c r="D20" i="17"/>
  <c r="I57" i="30"/>
  <c r="D13" i="17"/>
  <c r="F13" i="17" s="1"/>
  <c r="G67" i="30"/>
  <c r="I68" i="30"/>
  <c r="D10" i="17"/>
  <c r="I12" i="30"/>
  <c r="I13" i="30"/>
  <c r="C27" i="16"/>
  <c r="D51" i="23"/>
  <c r="D48" i="23"/>
  <c r="E39" i="23"/>
  <c r="C13" i="16"/>
  <c r="E13" i="16" s="1"/>
  <c r="E32" i="23"/>
  <c r="E29" i="23"/>
  <c r="E24" i="23"/>
  <c r="D22" i="23"/>
  <c r="E10" i="23"/>
  <c r="I177" i="30" l="1"/>
  <c r="G106" i="30"/>
  <c r="I106" i="30" s="1"/>
  <c r="G209" i="30"/>
  <c r="G10" i="30" s="1"/>
  <c r="D22" i="17"/>
  <c r="F22" i="17" s="1"/>
  <c r="E48" i="23"/>
  <c r="D37" i="23"/>
  <c r="E22" i="23"/>
  <c r="C29" i="16"/>
  <c r="E29" i="16" s="1"/>
  <c r="G175" i="29"/>
  <c r="H176" i="29"/>
  <c r="H57" i="29"/>
  <c r="G56" i="29"/>
  <c r="H56" i="29" s="1"/>
  <c r="G164" i="29"/>
  <c r="H165" i="29"/>
  <c r="G131" i="29"/>
  <c r="H132" i="29"/>
  <c r="G97" i="29"/>
  <c r="H98" i="29"/>
  <c r="H42" i="29"/>
  <c r="G75" i="29"/>
  <c r="H76" i="29"/>
  <c r="G206" i="29"/>
  <c r="H207" i="29"/>
  <c r="D11" i="21"/>
  <c r="F82" i="29"/>
  <c r="H83" i="29"/>
  <c r="G198" i="29"/>
  <c r="H199" i="29"/>
  <c r="G66" i="29"/>
  <c r="H67" i="29"/>
  <c r="H140" i="29"/>
  <c r="F106" i="29"/>
  <c r="H11" i="29"/>
  <c r="H10" i="29"/>
  <c r="I168" i="30"/>
  <c r="H167" i="30"/>
  <c r="H209" i="30" s="1"/>
  <c r="D18" i="17"/>
  <c r="F20" i="17"/>
  <c r="D15" i="17"/>
  <c r="F15" i="17" s="1"/>
  <c r="I67" i="30"/>
  <c r="G66" i="30"/>
  <c r="I66" i="30" s="1"/>
  <c r="D9" i="17"/>
  <c r="F9" i="17" s="1"/>
  <c r="F10" i="17"/>
  <c r="D26" i="23"/>
  <c r="E26" i="23" s="1"/>
  <c r="E27" i="23"/>
  <c r="G9" i="29" l="1"/>
  <c r="H9" i="29" s="1"/>
  <c r="D9" i="23"/>
  <c r="F213" i="29"/>
  <c r="G174" i="29"/>
  <c r="H175" i="29"/>
  <c r="G197" i="29"/>
  <c r="H197" i="29" s="1"/>
  <c r="H198" i="29"/>
  <c r="G205" i="29"/>
  <c r="H206" i="29"/>
  <c r="H97" i="29"/>
  <c r="G82" i="29"/>
  <c r="F18" i="21"/>
  <c r="H75" i="29"/>
  <c r="F19" i="21"/>
  <c r="G74" i="29"/>
  <c r="H74" i="29" s="1"/>
  <c r="H131" i="29"/>
  <c r="G106" i="29"/>
  <c r="H106" i="29" s="1"/>
  <c r="G65" i="29"/>
  <c r="H65" i="29" s="1"/>
  <c r="H66" i="29"/>
  <c r="G163" i="29"/>
  <c r="H164" i="29"/>
  <c r="I167" i="30"/>
  <c r="D36" i="23"/>
  <c r="E36" i="23" s="1"/>
  <c r="E37" i="23"/>
  <c r="D8" i="23" l="1"/>
  <c r="E9" i="23"/>
  <c r="H174" i="29"/>
  <c r="H82" i="29"/>
  <c r="G213" i="29"/>
  <c r="H213" i="29" s="1"/>
  <c r="F22" i="21"/>
  <c r="H163" i="29"/>
  <c r="H205" i="29"/>
  <c r="I209" i="30"/>
  <c r="H10" i="30"/>
  <c r="I10" i="30" s="1"/>
  <c r="D16" i="17"/>
  <c r="F16" i="17" s="1"/>
  <c r="D29" i="17"/>
  <c r="E17" i="21" l="1"/>
  <c r="F17" i="21" s="1"/>
  <c r="F21" i="21"/>
  <c r="D53" i="23"/>
  <c r="E53" i="23" s="1"/>
  <c r="E8" i="23"/>
  <c r="E29" i="17"/>
  <c r="F29" i="17" s="1"/>
  <c r="D35" i="17"/>
  <c r="D33" i="17"/>
  <c r="E31" i="17"/>
  <c r="E25" i="17"/>
  <c r="F11" i="21" l="1"/>
  <c r="E33" i="17"/>
  <c r="F33" i="17" s="1"/>
  <c r="D34" i="17"/>
  <c r="D14" i="17"/>
  <c r="F14" i="17" s="1"/>
  <c r="E35" i="17" l="1"/>
  <c r="F35" i="17" s="1"/>
  <c r="E34" i="17"/>
  <c r="F34" i="17" s="1"/>
  <c r="E18" i="17"/>
  <c r="F18" i="17" s="1"/>
  <c r="D25" i="17" l="1"/>
  <c r="F25" i="17" s="1"/>
  <c r="D31" i="17"/>
  <c r="D21" i="17"/>
  <c r="E27" i="17"/>
  <c r="F21" i="17" l="1"/>
  <c r="F31" i="17"/>
  <c r="E36" i="17"/>
  <c r="D27" i="17" l="1"/>
  <c r="F27" i="17" l="1"/>
  <c r="D36" i="17"/>
  <c r="F36" i="17" s="1"/>
</calcChain>
</file>

<file path=xl/sharedStrings.xml><?xml version="1.0" encoding="utf-8"?>
<sst xmlns="http://schemas.openxmlformats.org/spreadsheetml/2006/main" count="2167" uniqueCount="434">
  <si>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</si>
  <si>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</si>
  <si>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</si>
  <si>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</si>
  <si>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</si>
  <si>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</si>
  <si>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</si>
  <si>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</si>
  <si>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</si>
  <si>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</si>
  <si>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</si>
  <si>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</si>
  <si>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</si>
  <si>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</si>
  <si>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</si>
  <si>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</si>
  <si>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</si>
  <si>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</si>
  <si>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</si>
  <si>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</si>
  <si>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</si>
  <si>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</si>
  <si>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</si>
  <si>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</si>
  <si>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</si>
  <si>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</si>
  <si>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</si>
  <si>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</si>
  <si>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</si>
  <si>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</si>
  <si>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</si>
  <si>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</si>
  <si>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</si>
  <si>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</si>
  <si>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</si>
  <si>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</si>
  <si>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</si>
  <si>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</si>
  <si>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</si>
  <si>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</si>
  <si>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</si>
  <si>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</si>
  <si>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</si>
  <si>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</si>
  <si>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</si>
  <si>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</si>
  <si>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</si>
  <si>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</si>
  <si>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</si>
  <si>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</si>
  <si>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</si>
  <si>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</si>
  <si>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</si>
  <si>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</si>
  <si>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</si>
  <si>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</si>
  <si>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</si>
  <si>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</si>
  <si>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</si>
  <si>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</si>
  <si>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</si>
  <si>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</si>
  <si>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</si>
  <si>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</si>
  <si>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</si>
  <si>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</si>
  <si>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</si>
  <si>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</si>
  <si>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</si>
  <si>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</si>
  <si>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</si>
  <si>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</si>
  <si>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</si>
  <si>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</si>
  <si>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</si>
  <si>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</si>
  <si>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</si>
  <si>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</si>
  <si>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</si>
  <si>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</si>
  <si>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</si>
  <si>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</si>
  <si>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</si>
  <si>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</si>
  <si>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</si>
  <si>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</si>
  <si>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</si>
  <si>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</si>
  <si>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</si>
  <si>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</si>
  <si>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</si>
  <si>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</si>
  <si>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</si>
  <si>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</si>
  <si>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</si>
  <si>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</si>
  <si>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</si>
  <si>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</si>
  <si>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</si>
  <si>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</si>
  <si>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</si>
  <si>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</si>
  <si>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</si>
  <si>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</si>
  <si>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</si>
  <si>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</si>
  <si>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</si>
  <si>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</si>
  <si>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</si>
  <si>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</si>
  <si>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</si>
  <si>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</si>
  <si>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</si>
  <si>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</si>
  <si>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</si>
  <si>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</si>
  <si>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</si>
  <si>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</si>
  <si>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</si>
  <si>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</si>
  <si>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</si>
  <si>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</si>
  <si>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</si>
  <si>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</si>
  <si>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</si>
  <si>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</si>
  <si>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</si>
  <si>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</si>
  <si>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</si>
  <si>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</si>
  <si>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</si>
  <si>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</si>
  <si>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</si>
  <si>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</si>
  <si>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</si>
  <si>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</si>
  <si>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</si>
  <si>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</si>
  <si>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</si>
  <si>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</si>
  <si>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</si>
  <si>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</si>
  <si>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</si>
  <si>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</si>
  <si>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</si>
  <si>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</si>
  <si>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</si>
  <si>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</si>
  <si>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</si>
  <si>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</si>
  <si>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</si>
  <si>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</si>
  <si>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</si>
  <si>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</si>
  <si>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</si>
  <si>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</si>
  <si>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</si>
  <si>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</si>
  <si>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</si>
  <si>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</si>
  <si>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</si>
  <si>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</si>
  <si>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</si>
  <si>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</si>
  <si>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</si>
  <si>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</si>
  <si>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</si>
  <si>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</si>
  <si>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</si>
  <si>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</si>
  <si>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</si>
  <si>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</si>
  <si>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</si>
  <si>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</si>
  <si>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</si>
  <si>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</si>
  <si>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</si>
  <si>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</si>
  <si>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</si>
  <si>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</si>
  <si>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</si>
  <si>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</si>
  <si>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</si>
  <si>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</si>
  <si>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</si>
  <si>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</si>
  <si>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</si>
  <si>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</si>
  <si>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</si>
  <si>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</si>
  <si>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</si>
  <si>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</si>
  <si>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</si>
  <si>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</si>
  <si>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</si>
  <si>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t>611 2 02 300000 00 0000 150</t>
  </si>
  <si>
    <t>611 2 02 2000 10 0000 150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</si>
  <si>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</si>
  <si>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</si>
  <si>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</si>
  <si>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</si>
  <si>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</si>
  <si>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</si>
  <si>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</si>
  <si>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</si>
  <si>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</si>
  <si>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</si>
  <si>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</si>
  <si>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</si>
  <si>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</si>
  <si>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</si>
  <si>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</si>
  <si>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</si>
  <si>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</si>
  <si>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</si>
  <si>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</si>
  <si>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</si>
  <si>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</si>
  <si>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</si>
  <si>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</si>
  <si>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</si>
  <si>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</si>
  <si>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</si>
  <si>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</si>
  <si>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</si>
  <si>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</si>
  <si>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</si>
  <si>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</si>
  <si>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</si>
  <si>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</si>
  <si>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</si>
  <si>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</si>
  <si>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</si>
  <si>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</si>
  <si>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</si>
  <si>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</si>
  <si>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</si>
  <si>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</si>
  <si>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</si>
  <si>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</si>
  <si>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</si>
  <si>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</si>
  <si>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</si>
  <si>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</si>
  <si>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</si>
  <si>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</si>
  <si>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</si>
  <si>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</si>
  <si>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</si>
  <si>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</si>
  <si>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</si>
  <si>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</si>
  <si>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</si>
  <si>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</si>
  <si>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</si>
  <si>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</si>
  <si>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</si>
  <si>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</si>
  <si>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</si>
  <si>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</si>
  <si>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</si>
  <si>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</si>
  <si>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</si>
  <si>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</si>
  <si>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</si>
  <si>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</si>
  <si>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</si>
  <si>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</si>
  <si>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</si>
  <si>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</si>
  <si>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</si>
  <si>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</si>
  <si>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</si>
  <si>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</si>
  <si>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</si>
  <si>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</si>
  <si>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</si>
  <si>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</si>
  <si>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</si>
  <si>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</si>
  <si>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</si>
  <si>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</si>
  <si>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</si>
  <si>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</si>
  <si>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</si>
  <si>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</si>
  <si>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</si>
  <si>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</si>
  <si>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</si>
  <si>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</si>
  <si>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</si>
  <si>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</si>
  <si>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</si>
  <si>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</si>
  <si>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</si>
  <si>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</si>
  <si>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</si>
  <si>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</si>
  <si>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</si>
  <si>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</si>
  <si>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</si>
  <si>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</si>
  <si>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</si>
  <si>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</si>
  <si>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</si>
  <si>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</si>
  <si>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</si>
  <si>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</si>
  <si>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</si>
  <si>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</si>
  <si>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</si>
  <si>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</si>
  <si>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</si>
  <si>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</si>
  <si>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</si>
  <si>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</si>
  <si>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</si>
  <si>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</si>
  <si>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</si>
  <si>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</si>
  <si>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</si>
  <si>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</si>
  <si>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</si>
  <si>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</si>
  <si>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</si>
  <si>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</si>
  <si>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</si>
  <si>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</si>
  <si>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</si>
  <si>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</si>
  <si>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</si>
  <si>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</si>
  <si>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</si>
  <si>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</si>
  <si>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</si>
  <si>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</si>
  <si>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</si>
  <si>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</si>
  <si>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</si>
  <si>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</si>
  <si>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</si>
  <si>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</si>
  <si>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</si>
  <si>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</si>
  <si>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</si>
  <si>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</si>
  <si>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</si>
  <si>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</si>
  <si>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</si>
  <si>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</si>
  <si>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</si>
  <si>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</si>
  <si>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</si>
  <si>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</si>
  <si>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</si>
  <si>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</si>
  <si>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</si>
  <si>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</si>
  <si>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</si>
  <si>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</si>
  <si>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</si>
  <si>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</si>
  <si>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</si>
  <si>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</si>
  <si>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</si>
  <si>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% исполнения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</si>
  <si>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</si>
  <si>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</si>
  <si>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</si>
  <si>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</si>
  <si>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</si>
  <si>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</si>
  <si>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</si>
  <si>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</si>
  <si>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</si>
  <si>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</si>
  <si>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611 1 17 01050 10 0000 180</t>
  </si>
  <si>
    <t>Невыясненные поступления, зачисляемые в бюджеты сельских поселений</t>
  </si>
  <si>
    <t>к постановлению администрации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</si>
  <si>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</si>
  <si>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</si>
  <si>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</si>
  <si>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</si>
  <si>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</si>
  <si>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</si>
  <si>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>Поступление доходов бюджета Пудомягского сельского поселения за 1 квартал  2023 года</t>
  </si>
  <si>
    <t xml:space="preserve"> Бюджет 2023 год  (тыс. руб.)</t>
  </si>
  <si>
    <t>Исполнено за 1 квартал 2023 года (тыс. руб.)</t>
  </si>
  <si>
    <t>182 1 01 02130 01 1000 110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</si>
  <si>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</si>
  <si>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182 1 03 02000 01 0000 110</t>
  </si>
  <si>
    <t>182 1 03 02231 01 0000 110</t>
  </si>
  <si>
    <t>182 1 03 02241 01 0000 110</t>
  </si>
  <si>
    <t>182 1 03 02251 01 0000 110</t>
  </si>
  <si>
    <t>182 1 03 02261 01 0000 110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</si>
  <si>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23-55550-00000-00000</t>
    </r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</si>
  <si>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2355550Х12131000000</t>
    </r>
  </si>
  <si>
    <r>
      <t xml:space="preserve">Прочие межбюджетные трансферты, передаваемые бюджетам сельских поселений </t>
    </r>
    <r>
      <rPr>
        <b/>
        <sz val="10"/>
        <color rgb="FF000000"/>
        <rFont val="Times New Roman"/>
        <family val="1"/>
        <charset val="204"/>
      </rPr>
      <t>КЦ 09</t>
    </r>
  </si>
  <si>
    <t>Исполнено за 1 квартал 2023 г.</t>
  </si>
  <si>
    <t xml:space="preserve">Безвозмездные  поступления из других бюджетов в бюджет  Пудомягского сельского поселения за 1 квартал 2023 года                                         </t>
  </si>
  <si>
    <t>Бюджетные назначения  2023 год (тыс.руб.)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</si>
  <si>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Код цели 2026</t>
    </r>
  </si>
  <si>
    <t>611 2 02 20299 10 0000 150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</si>
  <si>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1"/>
        <color rgb="FF000000"/>
        <rFont val="Times New Roman"/>
        <family val="1"/>
        <charset val="204"/>
      </rPr>
      <t>Код цели 2026</t>
    </r>
  </si>
  <si>
    <r>
      <t xml:space="preserve">Субсидии на реализацию программ формирования современной городской среды </t>
    </r>
    <r>
      <rPr>
        <b/>
        <sz val="11"/>
        <rFont val="Times New Roman"/>
        <family val="1"/>
        <charset val="204"/>
      </rPr>
      <t>КЦ 23-55550-00000-00000</t>
    </r>
  </si>
  <si>
    <r>
      <t>Прочие субсидии поселениям</t>
    </r>
    <r>
      <rPr>
        <b/>
        <sz val="11"/>
        <rFont val="Times New Roman"/>
        <family val="1"/>
        <charset val="204"/>
      </rPr>
      <t xml:space="preserve"> КЦ 1022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</si>
  <si>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1055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</si>
  <si>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1089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</si>
  <si>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1077</t>
    </r>
  </si>
  <si>
    <r>
      <t xml:space="preserve">Прочие субсидии поселениям </t>
    </r>
    <r>
      <rPr>
        <b/>
        <sz val="11"/>
        <rFont val="Times New Roman"/>
        <family val="1"/>
        <charset val="204"/>
      </rPr>
      <t>КЦ 1083</t>
    </r>
  </si>
  <si>
    <t xml:space="preserve">Исполнение бюджетных ассигнований по разделам и подразделам, классификации расходов бюджета Пудомягского сельского поселения  за 1 квартал 2023 года </t>
  </si>
  <si>
    <t>Бюджет  2023 год, (тыс.руб.)</t>
  </si>
  <si>
    <t xml:space="preserve">Исполнение ведомственной структуры расходов бюджета Пудомягского сельского поселения  за 1 квартал 2023 года </t>
  </si>
  <si>
    <t>Бюджет 2023год (тыс.руб)</t>
  </si>
  <si>
    <t>Исполнено за 1 квартал 2023 года</t>
  </si>
  <si>
    <t>Прочие расходы по содержанию объектов муниципальной собственности</t>
  </si>
  <si>
    <t>62.Д.02.15360</t>
  </si>
  <si>
    <t>7Ц.1.F3.67484</t>
  </si>
  <si>
    <t>400</t>
  </si>
  <si>
    <t>Обеспечение устойчивого сокращения непригодного для проживания жилого фонда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</si>
  <si>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</si>
  <si>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</si>
  <si>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Капитальные вложения в объекты государственной (муниципальной) собственности</t>
  </si>
  <si>
    <t>7Ц.1.F3.6748S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</si>
  <si>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</si>
  <si>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7Ц.8.04.00000</t>
  </si>
  <si>
    <t>7Ц.8.04.15620</t>
  </si>
  <si>
    <t>Бюджет 2023 год (тыс. руб.)</t>
  </si>
  <si>
    <t>540</t>
  </si>
  <si>
    <t>Исполнение  бюджетных ассигнований на реализацию муниципальной    программы  Пудомягского сельского поселения за 1 квартал  2023 года</t>
  </si>
  <si>
    <t>0503, 0409, 0501</t>
  </si>
  <si>
    <t xml:space="preserve">  Исполнение бюджетных ассигнований по целевым статьям (муниципальной  программы 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 за 1 квартал 2023 года </t>
  </si>
  <si>
    <t>1.4.</t>
  </si>
  <si>
    <t>от 29.05.2023 №301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</si>
</sst>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[$-419]General"/>
  </numFmts>
  <fonts count="46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  <xf numFmtId="166" fontId="44" fillId="0" borderId="0" applyBorder="0" applyProtection="0"/>
  </cellStyleXfs>
  <cellXfs count="252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4" fontId="11" fillId="0" borderId="1" xfId="0" applyNumberFormat="1" applyFont="1" applyBorder="1" applyAlignment="1">
      <alignment vertical="center"/>
    </xf>
    <xf numFmtId="0" fontId="7" fillId="5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justify" vertical="center" wrapText="1"/>
    </xf>
    <xf numFmtId="4" fontId="33" fillId="0" borderId="1" xfId="0" applyNumberFormat="1" applyFont="1" applyBorder="1" applyAlignment="1">
      <alignment horizontal="right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justify" vertical="center" wrapText="1"/>
    </xf>
    <xf numFmtId="4" fontId="34" fillId="0" borderId="1" xfId="0" applyNumberFormat="1" applyFont="1" applyBorder="1" applyAlignment="1">
      <alignment horizontal="right"/>
    </xf>
    <xf numFmtId="49" fontId="35" fillId="2" borderId="1" xfId="0" applyNumberFormat="1" applyFont="1" applyFill="1" applyBorder="1" applyAlignment="1">
      <alignment horizontal="justify" vertical="center" wrapText="1"/>
    </xf>
    <xf numFmtId="165" fontId="34" fillId="0" borderId="1" xfId="0" applyNumberFormat="1" applyFont="1" applyBorder="1" applyAlignment="1">
      <alignment horizontal="justify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justify" vertical="center" wrapText="1"/>
    </xf>
    <xf numFmtId="4" fontId="37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7" fillId="0" borderId="1" xfId="0" applyNumberFormat="1" applyFont="1" applyBorder="1" applyAlignment="1">
      <alignment horizontal="justify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justify" vertical="center" wrapText="1"/>
    </xf>
    <xf numFmtId="4" fontId="34" fillId="2" borderId="1" xfId="0" applyNumberFormat="1" applyFont="1" applyFill="1" applyBorder="1" applyAlignment="1">
      <alignment horizontal="right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justify" vertical="center" wrapText="1"/>
    </xf>
    <xf numFmtId="4" fontId="37" fillId="2" borderId="1" xfId="0" applyNumberFormat="1" applyFont="1" applyFill="1" applyBorder="1" applyAlignment="1">
      <alignment horizontal="right"/>
    </xf>
    <xf numFmtId="49" fontId="34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3" fillId="0" borderId="1" xfId="0" applyNumberFormat="1" applyFont="1" applyBorder="1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4" fontId="41" fillId="0" borderId="1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2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3" fillId="5" borderId="1" xfId="0" applyNumberFormat="1" applyFont="1" applyFill="1" applyBorder="1" applyAlignment="1">
      <alignment horizontal="left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4" fontId="33" fillId="5" borderId="1" xfId="0" applyNumberFormat="1" applyFont="1" applyFill="1" applyBorder="1" applyAlignment="1">
      <alignment horizontal="center" vertical="center"/>
    </xf>
    <xf numFmtId="4" fontId="34" fillId="2" borderId="1" xfId="0" applyNumberFormat="1" applyFont="1" applyFill="1" applyBorder="1" applyAlignment="1">
      <alignment horizontal="center" vertical="center"/>
    </xf>
    <xf numFmtId="49" fontId="34" fillId="5" borderId="1" xfId="0" applyNumberFormat="1" applyFont="1" applyFill="1" applyBorder="1" applyAlignment="1">
      <alignment horizontal="left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4" fontId="34" fillId="5" borderId="1" xfId="0" applyNumberFormat="1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" fontId="38" fillId="0" borderId="1" xfId="0" applyNumberFormat="1" applyFont="1" applyBorder="1" applyAlignment="1">
      <alignment horizontal="right"/>
    </xf>
    <xf numFmtId="49" fontId="37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9" fontId="41" fillId="2" borderId="1" xfId="0" applyNumberFormat="1" applyFont="1" applyFill="1" applyBorder="1" applyAlignment="1">
      <alignment horizontal="justify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" fontId="41" fillId="2" borderId="1" xfId="0" applyNumberFormat="1" applyFont="1" applyFill="1" applyBorder="1" applyAlignment="1">
      <alignment horizontal="right"/>
    </xf>
    <xf numFmtId="49" fontId="34" fillId="2" borderId="1" xfId="0" applyNumberFormat="1" applyFont="1" applyFill="1" applyBorder="1" applyAlignment="1">
      <alignment horizontal="justify" wrapText="1"/>
    </xf>
    <xf numFmtId="49" fontId="34" fillId="2" borderId="1" xfId="0" applyNumberFormat="1" applyFont="1" applyFill="1" applyBorder="1" applyAlignment="1">
      <alignment horizontal="center" wrapText="1"/>
    </xf>
    <xf numFmtId="49" fontId="41" fillId="2" borderId="1" xfId="0" applyNumberFormat="1" applyFont="1" applyFill="1" applyBorder="1" applyAlignment="1">
      <alignment horizontal="justify" wrapText="1"/>
    </xf>
    <xf numFmtId="49" fontId="41" fillId="2" borderId="1" xfId="0" applyNumberFormat="1" applyFont="1" applyFill="1" applyBorder="1" applyAlignment="1">
      <alignment horizontal="center" wrapText="1"/>
    </xf>
    <xf numFmtId="49" fontId="34" fillId="5" borderId="1" xfId="0" applyNumberFormat="1" applyFont="1" applyFill="1" applyBorder="1" applyAlignment="1">
      <alignment horizontal="justify" vertical="center" wrapText="1"/>
    </xf>
    <xf numFmtId="4" fontId="34" fillId="5" borderId="1" xfId="0" applyNumberFormat="1" applyFont="1" applyFill="1" applyBorder="1" applyAlignment="1">
      <alignment horizontal="right"/>
    </xf>
    <xf numFmtId="49" fontId="21" fillId="5" borderId="1" xfId="0" applyNumberFormat="1" applyFont="1" applyFill="1" applyBorder="1" applyAlignment="1">
      <alignment horizontal="left" vertical="center" wrapText="1"/>
    </xf>
    <xf numFmtId="4" fontId="41" fillId="2" borderId="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0" fillId="0" borderId="0" xfId="0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2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right" vertical="center" wrapText="1"/>
    </xf>
    <xf numFmtId="49" fontId="43" fillId="4" borderId="16" xfId="5" applyNumberFormat="1" applyFont="1" applyFill="1" applyBorder="1" applyAlignment="1">
      <alignment horizontal="center" vertical="center" wrapText="1"/>
    </xf>
    <xf numFmtId="166" fontId="43" fillId="4" borderId="16" xfId="5" applyFont="1" applyFill="1" applyBorder="1" applyAlignment="1">
      <alignment horizontal="center" vertical="center" wrapText="1"/>
    </xf>
    <xf numFmtId="0" fontId="45" fillId="2" borderId="0" xfId="0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5" fontId="16" fillId="0" borderId="0" xfId="0" applyNumberFormat="1" applyFont="1" applyAlignment="1">
      <alignment horizontal="center" vertical="center" wrapText="1"/>
    </xf>
    <xf numFmtId="165" fontId="16" fillId="0" borderId="5" xfId="0" applyNumberFormat="1" applyFont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65" fontId="33" fillId="5" borderId="1" xfId="0" applyNumberFormat="1" applyFont="1" applyFill="1" applyBorder="1" applyAlignment="1">
      <alignment horizontal="left" vertical="center" wrapText="1"/>
    </xf>
    <xf numFmtId="49" fontId="40" fillId="5" borderId="1" xfId="0" applyNumberFormat="1" applyFont="1" applyFill="1" applyBorder="1" applyAlignment="1">
      <alignment horizontal="center" vertical="center" wrapText="1"/>
    </xf>
    <xf numFmtId="49" fontId="33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39" fillId="5" borderId="3" xfId="0" applyFont="1" applyFill="1" applyBorder="1" applyAlignment="1">
      <alignment horizontal="center" vertical="center" wrapText="1"/>
    </xf>
    <xf numFmtId="0" fontId="39" fillId="5" borderId="2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165" fontId="40" fillId="5" borderId="1" xfId="0" applyNumberFormat="1" applyFont="1" applyFill="1" applyBorder="1" applyAlignment="1">
      <alignment horizontal="center" vertical="center" wrapText="1"/>
    </xf>
  </cellXfs>
  <cellStyles count="6">
    <cellStyle name="Excel Built-in Normal" xfId="5" xr:uid="{AD78170F-4E1A-4E92-9133-4C908DEBB72C}"/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zoomScaleNormal="100" workbookViewId="0">
      <selection activeCell="E4" sqref="E4"/>
    </sheetView>
  </sheetViews>
  <sheetFormatPr defaultRowHeight="12.75"/>
  <cols>
    <col min="1" max="1" width="17" style="81" customWidth="1"/>
    <col min="2" max="2" width="36.28515625" customWidth="1"/>
    <col min="3" max="4" width="14.85546875" style="10" customWidth="1"/>
    <col min="5" max="5" width="12.85546875" style="169" bestFit="1" customWidth="1"/>
  </cols>
  <sheetData>
    <row r="1" spans="1:5" ht="15">
      <c r="A1" s="79"/>
      <c r="B1" s="66"/>
      <c r="C1" s="80"/>
      <c r="D1" s="66"/>
      <c r="E1" s="154" t="s">
        <v>91</v>
      </c>
    </row>
    <row r="2" spans="1:5" ht="15.75">
      <c r="A2" s="79"/>
      <c r="B2" s="66"/>
      <c r="C2" s="94"/>
      <c r="D2" s="95"/>
      <c r="E2" s="161" t="s">
        <v>378</v>
      </c>
    </row>
    <row r="3" spans="1:5" ht="15.75">
      <c r="A3" s="79"/>
      <c r="B3" s="66"/>
      <c r="C3" s="94"/>
      <c r="D3" s="95"/>
      <c r="E3" s="161" t="s">
        <v>92</v>
      </c>
    </row>
    <row r="4" spans="1:5" ht="15.75">
      <c r="B4" s="66"/>
      <c r="C4" s="94"/>
      <c r="D4" s="95"/>
      <c r="E4" s="161" t="s">
        <v>433</v>
      </c>
    </row>
    <row r="5" spans="1:5">
      <c r="A5" s="208" t="s">
        <v>385</v>
      </c>
      <c r="B5" s="208"/>
      <c r="C5" s="208"/>
      <c r="D5" s="209"/>
      <c r="E5" s="209"/>
    </row>
    <row r="6" spans="1:5" ht="31.5" customHeight="1" thickBot="1">
      <c r="A6" s="210"/>
      <c r="B6" s="210"/>
      <c r="C6" s="210"/>
      <c r="D6" s="211"/>
      <c r="E6" s="211"/>
    </row>
    <row r="7" spans="1:5" ht="38.25">
      <c r="A7" s="82" t="s">
        <v>45</v>
      </c>
      <c r="B7" s="83" t="s">
        <v>3</v>
      </c>
      <c r="C7" s="84" t="s">
        <v>386</v>
      </c>
      <c r="D7" s="159" t="s">
        <v>387</v>
      </c>
      <c r="E7" s="162" t="s">
        <v>365</v>
      </c>
    </row>
    <row r="8" spans="1:5" ht="25.5">
      <c r="A8" s="85"/>
      <c r="B8" s="88" t="s">
        <v>46</v>
      </c>
      <c r="C8" s="86">
        <f>+C9+C31</f>
        <v>32273.34</v>
      </c>
      <c r="D8" s="86">
        <f>+D9+D31</f>
        <v>5965.5439900000001</v>
      </c>
      <c r="E8" s="163">
        <f>D8/C8*100</f>
        <v>18.484433250478567</v>
      </c>
    </row>
    <row r="9" spans="1:5">
      <c r="A9" s="85"/>
      <c r="B9" s="88" t="s">
        <v>47</v>
      </c>
      <c r="C9" s="86">
        <f>+C10+C17+C22+C24+C26</f>
        <v>31235.615000000002</v>
      </c>
      <c r="D9" s="86">
        <f>+D10+D17+D22+D24+D26</f>
        <v>5687.8139899999996</v>
      </c>
      <c r="E9" s="163">
        <f t="shared" ref="E9:E10" si="0">D9/C9*100</f>
        <v>18.209386912983781</v>
      </c>
    </row>
    <row r="10" spans="1:5" ht="25.5">
      <c r="A10" s="87" t="s">
        <v>48</v>
      </c>
      <c r="B10" s="88" t="s">
        <v>49</v>
      </c>
      <c r="C10" s="86">
        <f>SUM(C11:C11)</f>
        <v>3745.5</v>
      </c>
      <c r="D10" s="86">
        <f>SUM(D11:D16)</f>
        <v>710.91893999999991</v>
      </c>
      <c r="E10" s="163">
        <f t="shared" si="0"/>
        <v>18.980615138165795</v>
      </c>
    </row>
    <row r="11" spans="1:5" ht="89.25">
      <c r="A11" s="68" t="s">
        <v>93</v>
      </c>
      <c r="B11" s="5" t="s">
        <v>50</v>
      </c>
      <c r="C11" s="6">
        <v>3745.5</v>
      </c>
      <c r="D11" s="6">
        <v>688.29530999999997</v>
      </c>
      <c r="E11" s="164">
        <f>D11/C11*100</f>
        <v>18.376593512214654</v>
      </c>
    </row>
    <row r="12" spans="1:5" ht="127.5">
      <c r="A12" s="68" t="s">
        <v>366</v>
      </c>
      <c r="B12" s="5" t="s">
        <v>367</v>
      </c>
      <c r="C12" s="6"/>
      <c r="D12" s="6">
        <v>0.93362999999999996</v>
      </c>
      <c r="E12" s="164"/>
    </row>
    <row r="13" spans="1:5" ht="178.5">
      <c r="A13" s="68" t="s">
        <v>368</v>
      </c>
      <c r="B13" s="5" t="s">
        <v>369</v>
      </c>
      <c r="C13" s="6"/>
      <c r="D13" s="6">
        <v>-3.0750000000000002</v>
      </c>
      <c r="E13" s="164"/>
    </row>
    <row r="14" spans="1:5" ht="102">
      <c r="A14" s="68" t="s">
        <v>370</v>
      </c>
      <c r="B14" s="5" t="s">
        <v>371</v>
      </c>
      <c r="C14" s="6"/>
      <c r="D14" s="6">
        <v>17.470330000000001</v>
      </c>
      <c r="E14" s="164"/>
    </row>
    <row r="15" spans="1:5" ht="102">
      <c r="A15" s="68" t="s">
        <v>372</v>
      </c>
      <c r="B15" s="5" t="s">
        <v>373</v>
      </c>
      <c r="C15" s="6"/>
      <c r="D15" s="6">
        <v>0.11076999999999999</v>
      </c>
      <c r="E15" s="164"/>
    </row>
    <row r="16" spans="1:5" ht="102">
      <c r="A16" s="68" t="s">
        <v>388</v>
      </c>
      <c r="B16" s="5" t="s">
        <v>389</v>
      </c>
      <c r="C16" s="6"/>
      <c r="D16" s="6">
        <v>7.1839000000000004</v>
      </c>
      <c r="E16" s="164"/>
    </row>
    <row r="17" spans="1:5" ht="38.25">
      <c r="A17" s="87" t="s">
        <v>390</v>
      </c>
      <c r="B17" s="88" t="s">
        <v>51</v>
      </c>
      <c r="C17" s="86">
        <f>SUM(C18:C20)</f>
        <v>3612.0150000000003</v>
      </c>
      <c r="D17" s="86">
        <f>SUM(D18:D21)</f>
        <v>1178.6342000000002</v>
      </c>
      <c r="E17" s="163">
        <f>D17/C17*100</f>
        <v>32.630933149502425</v>
      </c>
    </row>
    <row r="18" spans="1:5" ht="89.25">
      <c r="A18" s="68" t="s">
        <v>391</v>
      </c>
      <c r="B18" s="5" t="s">
        <v>155</v>
      </c>
      <c r="C18" s="65">
        <v>1775.337</v>
      </c>
      <c r="D18" s="6">
        <v>605.91191000000003</v>
      </c>
      <c r="E18" s="164">
        <f t="shared" ref="E18:E53" si="1">D18/C18*100</f>
        <v>34.129402474009161</v>
      </c>
    </row>
    <row r="19" spans="1:5" ht="165.75">
      <c r="A19" s="68" t="s">
        <v>392</v>
      </c>
      <c r="B19" s="5" t="s">
        <v>374</v>
      </c>
      <c r="C19" s="65"/>
      <c r="D19" s="6">
        <v>2.4867599999999999</v>
      </c>
      <c r="E19" s="164"/>
    </row>
    <row r="20" spans="1:5" ht="102">
      <c r="A20" s="68" t="s">
        <v>393</v>
      </c>
      <c r="B20" s="5" t="s">
        <v>52</v>
      </c>
      <c r="C20" s="65">
        <v>1836.6780000000001</v>
      </c>
      <c r="D20" s="6">
        <v>647.88</v>
      </c>
      <c r="E20" s="164">
        <f t="shared" si="1"/>
        <v>35.274555474612313</v>
      </c>
    </row>
    <row r="21" spans="1:5" ht="140.25">
      <c r="A21" s="68" t="s">
        <v>394</v>
      </c>
      <c r="B21" s="5" t="s">
        <v>375</v>
      </c>
      <c r="C21" s="65"/>
      <c r="D21" s="6">
        <v>-77.644469999999998</v>
      </c>
      <c r="E21" s="164"/>
    </row>
    <row r="22" spans="1:5" ht="25.5">
      <c r="A22" s="87" t="s">
        <v>53</v>
      </c>
      <c r="B22" s="88" t="s">
        <v>54</v>
      </c>
      <c r="C22" s="86">
        <f>+C23</f>
        <v>248.1</v>
      </c>
      <c r="D22" s="86">
        <f>+D23</f>
        <v>477.85</v>
      </c>
      <c r="E22" s="163">
        <f t="shared" si="1"/>
        <v>192.60378879484082</v>
      </c>
    </row>
    <row r="23" spans="1:5" ht="25.5">
      <c r="A23" s="68" t="s">
        <v>55</v>
      </c>
      <c r="B23" s="5" t="s">
        <v>54</v>
      </c>
      <c r="C23" s="195">
        <v>248.1</v>
      </c>
      <c r="D23" s="6">
        <v>477.85</v>
      </c>
      <c r="E23" s="164">
        <f t="shared" si="1"/>
        <v>192.60378879484082</v>
      </c>
    </row>
    <row r="24" spans="1:5" ht="25.5">
      <c r="A24" s="87" t="s">
        <v>56</v>
      </c>
      <c r="B24" s="88" t="s">
        <v>57</v>
      </c>
      <c r="C24" s="86">
        <f>+C25</f>
        <v>2025</v>
      </c>
      <c r="D24" s="160">
        <f>SUM(D25:D25)</f>
        <v>99.769000000000005</v>
      </c>
      <c r="E24" s="163">
        <f t="shared" si="1"/>
        <v>4.9268641975308638</v>
      </c>
    </row>
    <row r="25" spans="1:5" ht="63.75">
      <c r="A25" s="68" t="s">
        <v>94</v>
      </c>
      <c r="B25" s="5" t="s">
        <v>58</v>
      </c>
      <c r="C25" s="6">
        <v>2025</v>
      </c>
      <c r="D25" s="6">
        <v>99.769000000000005</v>
      </c>
      <c r="E25" s="164">
        <f t="shared" si="1"/>
        <v>4.9268641975308638</v>
      </c>
    </row>
    <row r="26" spans="1:5" ht="25.5">
      <c r="A26" s="87" t="s">
        <v>59</v>
      </c>
      <c r="B26" s="88" t="s">
        <v>60</v>
      </c>
      <c r="C26" s="86">
        <f>+C27+C29</f>
        <v>21605</v>
      </c>
      <c r="D26" s="86">
        <f>+D27+D29</f>
        <v>3220.64185</v>
      </c>
      <c r="E26" s="163">
        <f t="shared" si="1"/>
        <v>14.906928257347838</v>
      </c>
    </row>
    <row r="27" spans="1:5" ht="25.5">
      <c r="A27" s="85" t="s">
        <v>61</v>
      </c>
      <c r="B27" s="89" t="s">
        <v>62</v>
      </c>
      <c r="C27" s="86">
        <f>+C28</f>
        <v>15000</v>
      </c>
      <c r="D27" s="86">
        <f>SUM(D28:D28)</f>
        <v>3017.395</v>
      </c>
      <c r="E27" s="163">
        <f t="shared" si="1"/>
        <v>20.115966666666665</v>
      </c>
    </row>
    <row r="28" spans="1:5" ht="51">
      <c r="A28" s="68" t="s">
        <v>95</v>
      </c>
      <c r="B28" s="5" t="s">
        <v>63</v>
      </c>
      <c r="C28" s="8">
        <v>15000</v>
      </c>
      <c r="D28" s="6">
        <v>3017.395</v>
      </c>
      <c r="E28" s="164">
        <f t="shared" si="1"/>
        <v>20.115966666666665</v>
      </c>
    </row>
    <row r="29" spans="1:5" ht="25.5">
      <c r="A29" s="85" t="s">
        <v>64</v>
      </c>
      <c r="B29" s="89" t="s">
        <v>65</v>
      </c>
      <c r="C29" s="86">
        <f>+C30</f>
        <v>6605</v>
      </c>
      <c r="D29" s="86">
        <f>SUM(D30:D30)</f>
        <v>203.24684999999999</v>
      </c>
      <c r="E29" s="163">
        <f t="shared" si="1"/>
        <v>3.0771665404996216</v>
      </c>
    </row>
    <row r="30" spans="1:5" ht="51">
      <c r="A30" s="68" t="s">
        <v>96</v>
      </c>
      <c r="B30" s="5" t="s">
        <v>66</v>
      </c>
      <c r="C30" s="8">
        <v>6605</v>
      </c>
      <c r="D30" s="6">
        <v>203.24684999999999</v>
      </c>
      <c r="E30" s="164">
        <f t="shared" si="1"/>
        <v>3.0771665404996216</v>
      </c>
    </row>
    <row r="31" spans="1:5">
      <c r="A31" s="85"/>
      <c r="B31" s="88" t="s">
        <v>67</v>
      </c>
      <c r="C31" s="86">
        <f>+C32</f>
        <v>1037.7249999999999</v>
      </c>
      <c r="D31" s="86">
        <f>+D32</f>
        <v>277.73</v>
      </c>
      <c r="E31" s="165">
        <f t="shared" si="1"/>
        <v>26.763352525958229</v>
      </c>
    </row>
    <row r="32" spans="1:5" ht="51">
      <c r="A32" s="87" t="s">
        <v>68</v>
      </c>
      <c r="B32" s="88" t="s">
        <v>69</v>
      </c>
      <c r="C32" s="86">
        <f>SUM(C33:C34)</f>
        <v>1037.7249999999999</v>
      </c>
      <c r="D32" s="86">
        <f>SUM(D33:D35)</f>
        <v>277.73</v>
      </c>
      <c r="E32" s="165">
        <f t="shared" si="1"/>
        <v>26.763352525958229</v>
      </c>
    </row>
    <row r="33" spans="1:5" ht="76.5">
      <c r="A33" s="70" t="s">
        <v>70</v>
      </c>
      <c r="B33" s="9" t="s">
        <v>71</v>
      </c>
      <c r="C33" s="67">
        <v>139.495</v>
      </c>
      <c r="D33" s="6">
        <v>29.1</v>
      </c>
      <c r="E33" s="164">
        <f t="shared" si="1"/>
        <v>20.860962758521811</v>
      </c>
    </row>
    <row r="34" spans="1:5" ht="89.25">
      <c r="A34" s="68" t="s">
        <v>72</v>
      </c>
      <c r="B34" s="5" t="s">
        <v>73</v>
      </c>
      <c r="C34" s="67">
        <v>898.23</v>
      </c>
      <c r="D34" s="6">
        <v>253.28</v>
      </c>
      <c r="E34" s="164">
        <f t="shared" si="1"/>
        <v>28.197677654943611</v>
      </c>
    </row>
    <row r="35" spans="1:5" ht="25.5">
      <c r="A35" s="68" t="s">
        <v>376</v>
      </c>
      <c r="B35" s="5" t="s">
        <v>377</v>
      </c>
      <c r="C35" s="67"/>
      <c r="D35" s="6">
        <v>-4.6500000000000004</v>
      </c>
      <c r="E35" s="164"/>
    </row>
    <row r="36" spans="1:5" ht="25.5">
      <c r="A36" s="87" t="s">
        <v>74</v>
      </c>
      <c r="B36" s="88" t="s">
        <v>75</v>
      </c>
      <c r="C36" s="86">
        <f>+C37</f>
        <v>69319.827669999999</v>
      </c>
      <c r="D36" s="86">
        <f>+D37</f>
        <v>10760.604000000001</v>
      </c>
      <c r="E36" s="163">
        <f t="shared" si="1"/>
        <v>15.523125722738834</v>
      </c>
    </row>
    <row r="37" spans="1:5" s="64" customFormat="1" ht="51">
      <c r="A37" s="87" t="s">
        <v>76</v>
      </c>
      <c r="B37" s="88" t="s">
        <v>77</v>
      </c>
      <c r="C37" s="86">
        <f>+C38+C39+C48+C51</f>
        <v>69319.827669999999</v>
      </c>
      <c r="D37" s="86">
        <f>+D38+D39+D48+D51</f>
        <v>10760.604000000001</v>
      </c>
      <c r="E37" s="163">
        <f t="shared" si="1"/>
        <v>15.523125722738834</v>
      </c>
    </row>
    <row r="38" spans="1:5" s="64" customFormat="1" ht="38.25">
      <c r="A38" s="69" t="s">
        <v>186</v>
      </c>
      <c r="B38" s="4" t="s">
        <v>79</v>
      </c>
      <c r="C38" s="7">
        <v>26224.2</v>
      </c>
      <c r="D38" s="196">
        <v>7867.26</v>
      </c>
      <c r="E38" s="166">
        <f t="shared" si="1"/>
        <v>30</v>
      </c>
    </row>
    <row r="39" spans="1:5" s="64" customFormat="1" ht="38.25">
      <c r="A39" s="87" t="s">
        <v>80</v>
      </c>
      <c r="B39" s="88" t="s">
        <v>81</v>
      </c>
      <c r="C39" s="86">
        <f>SUM(C40:C47)</f>
        <v>42792.507669999999</v>
      </c>
      <c r="D39" s="86">
        <f>SUM(D40:D47)</f>
        <v>2811.174</v>
      </c>
      <c r="E39" s="163">
        <f t="shared" si="1"/>
        <v>6.5693135388996948</v>
      </c>
    </row>
    <row r="40" spans="1:5" ht="25.5">
      <c r="A40" s="68" t="s">
        <v>82</v>
      </c>
      <c r="B40" s="5" t="s">
        <v>187</v>
      </c>
      <c r="C40" s="65">
        <v>1567.5</v>
      </c>
      <c r="D40" s="6">
        <v>411.17399999999998</v>
      </c>
      <c r="E40" s="164">
        <f t="shared" si="1"/>
        <v>26.231196172248804</v>
      </c>
    </row>
    <row r="41" spans="1:5" ht="25.5">
      <c r="A41" s="68" t="s">
        <v>82</v>
      </c>
      <c r="B41" s="5" t="s">
        <v>188</v>
      </c>
      <c r="C41" s="67">
        <v>621.6</v>
      </c>
      <c r="D41" s="6">
        <v>0</v>
      </c>
      <c r="E41" s="164">
        <f t="shared" si="1"/>
        <v>0</v>
      </c>
    </row>
    <row r="42" spans="1:5" ht="25.5">
      <c r="A42" s="68" t="s">
        <v>82</v>
      </c>
      <c r="B42" s="5" t="s">
        <v>189</v>
      </c>
      <c r="C42" s="65">
        <v>1850</v>
      </c>
      <c r="D42" s="6">
        <v>0</v>
      </c>
      <c r="E42" s="164">
        <f t="shared" si="1"/>
        <v>0</v>
      </c>
    </row>
    <row r="43" spans="1:5" ht="25.5">
      <c r="A43" s="68" t="s">
        <v>82</v>
      </c>
      <c r="B43" s="5" t="s">
        <v>190</v>
      </c>
      <c r="C43" s="65">
        <v>1050.4000000000001</v>
      </c>
      <c r="D43" s="6">
        <v>0</v>
      </c>
      <c r="E43" s="164">
        <f t="shared" si="1"/>
        <v>0</v>
      </c>
    </row>
    <row r="44" spans="1:5" ht="25.5">
      <c r="A44" s="68" t="s">
        <v>82</v>
      </c>
      <c r="B44" s="5" t="s">
        <v>191</v>
      </c>
      <c r="C44" s="65">
        <v>913.8</v>
      </c>
      <c r="D44" s="6">
        <v>0</v>
      </c>
      <c r="E44" s="164">
        <f t="shared" si="1"/>
        <v>0</v>
      </c>
    </row>
    <row r="45" spans="1:5" ht="153">
      <c r="A45" s="68" t="s">
        <v>402</v>
      </c>
      <c r="B45" s="5" t="s">
        <v>401</v>
      </c>
      <c r="C45" s="65">
        <v>28789.20767</v>
      </c>
      <c r="D45" s="6">
        <v>0</v>
      </c>
      <c r="E45" s="164">
        <f t="shared" si="1"/>
        <v>0</v>
      </c>
    </row>
    <row r="46" spans="1:5" ht="38.25">
      <c r="A46" s="68" t="s">
        <v>194</v>
      </c>
      <c r="B46" s="5" t="s">
        <v>395</v>
      </c>
      <c r="C46" s="65">
        <v>8000</v>
      </c>
      <c r="D46" s="6">
        <v>0</v>
      </c>
      <c r="E46" s="164">
        <f t="shared" si="1"/>
        <v>0</v>
      </c>
    </row>
    <row r="47" spans="1:5" ht="38.25">
      <c r="A47" s="68" t="s">
        <v>194</v>
      </c>
      <c r="B47" s="5" t="s">
        <v>396</v>
      </c>
      <c r="C47" s="65">
        <v>0</v>
      </c>
      <c r="D47" s="6">
        <v>2400</v>
      </c>
      <c r="E47" s="164"/>
    </row>
    <row r="48" spans="1:5" ht="38.25">
      <c r="A48" s="87" t="s">
        <v>83</v>
      </c>
      <c r="B48" s="88" t="s">
        <v>84</v>
      </c>
      <c r="C48" s="86">
        <f>SUM(C49:C50)</f>
        <v>303.12</v>
      </c>
      <c r="D48" s="86">
        <f>SUM(D49:D50)</f>
        <v>82.17</v>
      </c>
      <c r="E48" s="163">
        <f t="shared" si="1"/>
        <v>27.108076009501186</v>
      </c>
    </row>
    <row r="49" spans="1:5" ht="51">
      <c r="A49" s="68" t="s">
        <v>85</v>
      </c>
      <c r="B49" s="5" t="s">
        <v>192</v>
      </c>
      <c r="C49" s="67">
        <v>3.52</v>
      </c>
      <c r="D49" s="6">
        <v>3.52</v>
      </c>
      <c r="E49" s="167">
        <f t="shared" si="1"/>
        <v>100</v>
      </c>
    </row>
    <row r="50" spans="1:5" ht="63.75">
      <c r="A50" s="68" t="s">
        <v>235</v>
      </c>
      <c r="B50" s="5" t="s">
        <v>193</v>
      </c>
      <c r="C50" s="67">
        <v>299.60000000000002</v>
      </c>
      <c r="D50" s="6">
        <v>78.650000000000006</v>
      </c>
      <c r="E50" s="167">
        <f t="shared" si="1"/>
        <v>26.251668891855807</v>
      </c>
    </row>
    <row r="51" spans="1:5" ht="25.5">
      <c r="A51" s="87" t="s">
        <v>87</v>
      </c>
      <c r="B51" s="88" t="s">
        <v>43</v>
      </c>
      <c r="C51" s="90">
        <f>C52</f>
        <v>0</v>
      </c>
      <c r="D51" s="90">
        <f>D52</f>
        <v>0</v>
      </c>
      <c r="E51" s="165"/>
    </row>
    <row r="52" spans="1:5" ht="38.25">
      <c r="A52" s="68" t="s">
        <v>88</v>
      </c>
      <c r="B52" s="5" t="s">
        <v>397</v>
      </c>
      <c r="C52" s="65">
        <v>0</v>
      </c>
      <c r="D52" s="6">
        <v>0</v>
      </c>
      <c r="E52" s="164"/>
    </row>
    <row r="53" spans="1:5" ht="13.5" thickBot="1">
      <c r="A53" s="91"/>
      <c r="B53" s="92" t="s">
        <v>90</v>
      </c>
      <c r="C53" s="93">
        <f>+C36+C8</f>
        <v>101593.16767</v>
      </c>
      <c r="D53" s="93">
        <f>+D36+D8</f>
        <v>16726.147990000001</v>
      </c>
      <c r="E53" s="168">
        <f t="shared" si="1"/>
        <v>16.463851234888857</v>
      </c>
    </row>
  </sheetData>
  <mergeCells count="1">
    <mergeCell ref="A5:E6"/>
  </mergeCells>
  <phoneticPr fontId="2" type="noConversion"/>
  <pageMargins left="1.1811023622047245" right="0.39370078740157483" top="0.59055118110236227" bottom="0.39370078740157483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5"/>
  <sheetViews>
    <sheetView workbookViewId="0">
      <selection activeCell="C4" sqref="C4:E4"/>
    </sheetView>
  </sheetViews>
  <sheetFormatPr defaultRowHeight="12.75"/>
  <cols>
    <col min="1" max="1" width="25.140625" style="11" customWidth="1"/>
    <col min="2" max="2" width="43.1406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>
      <c r="C1" s="212" t="s">
        <v>117</v>
      </c>
      <c r="D1" s="212"/>
      <c r="E1" s="212"/>
    </row>
    <row r="2" spans="1:5" ht="15">
      <c r="C2" s="213" t="s">
        <v>378</v>
      </c>
      <c r="D2" s="213"/>
      <c r="E2" s="213"/>
    </row>
    <row r="3" spans="1:5" ht="15">
      <c r="C3" s="214" t="s">
        <v>92</v>
      </c>
      <c r="D3" s="214"/>
      <c r="E3" s="214"/>
    </row>
    <row r="4" spans="1:5" ht="15">
      <c r="C4" s="213" t="s">
        <v>433</v>
      </c>
      <c r="D4" s="213"/>
      <c r="E4" s="213"/>
    </row>
    <row r="7" spans="1:5" ht="12.75" customHeight="1">
      <c r="A7" s="216"/>
      <c r="B7" s="216"/>
      <c r="C7" s="216"/>
      <c r="D7" s="217"/>
      <c r="E7" s="217"/>
    </row>
    <row r="8" spans="1:5">
      <c r="A8" s="218" t="s">
        <v>399</v>
      </c>
      <c r="B8" s="219"/>
      <c r="C8" s="219"/>
      <c r="D8" s="219"/>
      <c r="E8" s="219"/>
    </row>
    <row r="9" spans="1:5" ht="26.25" customHeight="1">
      <c r="A9" s="219"/>
      <c r="B9" s="219"/>
      <c r="C9" s="219"/>
      <c r="D9" s="219"/>
      <c r="E9" s="219"/>
    </row>
    <row r="10" spans="1:5" ht="14.25" customHeight="1">
      <c r="A10" s="220" t="s">
        <v>124</v>
      </c>
      <c r="B10" s="215" t="s">
        <v>118</v>
      </c>
      <c r="C10" s="222" t="s">
        <v>400</v>
      </c>
      <c r="D10" s="222" t="s">
        <v>398</v>
      </c>
      <c r="E10" s="222" t="s">
        <v>365</v>
      </c>
    </row>
    <row r="11" spans="1:5" ht="42.75" customHeight="1">
      <c r="A11" s="221"/>
      <c r="B11" s="215"/>
      <c r="C11" s="223"/>
      <c r="D11" s="223"/>
      <c r="E11" s="223"/>
    </row>
    <row r="12" spans="1:5" s="12" customFormat="1" ht="12.75" customHeight="1">
      <c r="A12" s="98">
        <v>1</v>
      </c>
      <c r="B12" s="98">
        <v>2</v>
      </c>
      <c r="C12" s="98">
        <v>3</v>
      </c>
      <c r="D12" s="98">
        <v>4</v>
      </c>
      <c r="E12" s="98">
        <v>5</v>
      </c>
    </row>
    <row r="13" spans="1:5" ht="44.25" customHeight="1">
      <c r="A13" s="99" t="s">
        <v>78</v>
      </c>
      <c r="B13" s="100" t="s">
        <v>120</v>
      </c>
      <c r="C13" s="101">
        <f>C14</f>
        <v>26224.2</v>
      </c>
      <c r="D13" s="101">
        <f>D14</f>
        <v>7867.26</v>
      </c>
      <c r="E13" s="101">
        <f>D13/C13*100</f>
        <v>30</v>
      </c>
    </row>
    <row r="14" spans="1:5" ht="30">
      <c r="A14" s="102" t="s">
        <v>78</v>
      </c>
      <c r="B14" s="13" t="s">
        <v>121</v>
      </c>
      <c r="C14" s="96">
        <f>'приложение 2 на 2023 '!C38</f>
        <v>26224.2</v>
      </c>
      <c r="D14" s="96">
        <f>'приложение 2 на 2023 '!D38</f>
        <v>7867.26</v>
      </c>
      <c r="E14" s="96">
        <f>D14/C14*100</f>
        <v>30</v>
      </c>
    </row>
    <row r="15" spans="1:5" ht="42.75">
      <c r="A15" s="99" t="s">
        <v>196</v>
      </c>
      <c r="B15" s="100" t="s">
        <v>81</v>
      </c>
      <c r="C15" s="101">
        <f>C16+C17+C19+C20+C21+C22+C23</f>
        <v>42792.507670000006</v>
      </c>
      <c r="D15" s="101">
        <f>D16+D17+D19+D20+D21+D22+D23+D18</f>
        <v>2811.174</v>
      </c>
      <c r="E15" s="101">
        <f>D15/C15*100</f>
        <v>6.5693135388996931</v>
      </c>
    </row>
    <row r="16" spans="1:5" ht="150">
      <c r="A16" s="68" t="s">
        <v>402</v>
      </c>
      <c r="B16" s="104" t="s">
        <v>403</v>
      </c>
      <c r="C16" s="96">
        <f>'приложение 2 на 2023 '!C45</f>
        <v>28789.20767</v>
      </c>
      <c r="D16" s="96">
        <f>'приложение 2 на 2023 '!D45</f>
        <v>0</v>
      </c>
      <c r="E16" s="96">
        <f>D16/C16*100</f>
        <v>0</v>
      </c>
    </row>
    <row r="17" spans="1:5" ht="44.25">
      <c r="A17" s="102" t="s">
        <v>194</v>
      </c>
      <c r="B17" s="13" t="s">
        <v>404</v>
      </c>
      <c r="C17" s="96">
        <f>'приложение 2 на 2023 '!C46</f>
        <v>8000</v>
      </c>
      <c r="D17" s="96">
        <f>'приложение 2 на 2023 '!D46</f>
        <v>0</v>
      </c>
      <c r="E17" s="96">
        <f>D17/C17*100</f>
        <v>0</v>
      </c>
    </row>
    <row r="18" spans="1:5" ht="38.25">
      <c r="A18" s="68" t="s">
        <v>194</v>
      </c>
      <c r="B18" s="5" t="s">
        <v>396</v>
      </c>
      <c r="C18" s="96"/>
      <c r="D18" s="96">
        <f>'приложение 2 на 2023 '!D47</f>
        <v>2400</v>
      </c>
      <c r="E18" s="96"/>
    </row>
    <row r="19" spans="1:5" ht="15">
      <c r="A19" s="102" t="s">
        <v>82</v>
      </c>
      <c r="B19" s="13" t="s">
        <v>406</v>
      </c>
      <c r="C19" s="96">
        <f>'приложение 2 на 2023 '!C41</f>
        <v>621.6</v>
      </c>
      <c r="D19" s="96">
        <f>'приложение 2 на 2023 '!D41</f>
        <v>0</v>
      </c>
      <c r="E19" s="96">
        <f t="shared" ref="E19:E23" si="0">D19/C19*100</f>
        <v>0</v>
      </c>
    </row>
    <row r="20" spans="1:5" ht="15">
      <c r="A20" s="102" t="s">
        <v>82</v>
      </c>
      <c r="B20" s="13" t="s">
        <v>405</v>
      </c>
      <c r="C20" s="96">
        <f>'приложение 2 на 2023 '!C40</f>
        <v>1567.5</v>
      </c>
      <c r="D20" s="96">
        <f>'приложение 2 на 2023 '!D40</f>
        <v>411.17399999999998</v>
      </c>
      <c r="E20" s="96">
        <f t="shared" si="0"/>
        <v>26.231196172248804</v>
      </c>
    </row>
    <row r="21" spans="1:5" ht="15">
      <c r="A21" s="102" t="s">
        <v>82</v>
      </c>
      <c r="B21" s="13" t="s">
        <v>407</v>
      </c>
      <c r="C21" s="96">
        <f>'приложение 2 на 2023 '!C42</f>
        <v>1850</v>
      </c>
      <c r="D21" s="96">
        <f>'приложение 2 на 2023 '!D42</f>
        <v>0</v>
      </c>
      <c r="E21" s="96">
        <f t="shared" si="0"/>
        <v>0</v>
      </c>
    </row>
    <row r="22" spans="1:5" ht="15">
      <c r="A22" s="102" t="s">
        <v>82</v>
      </c>
      <c r="B22" s="13" t="s">
        <v>408</v>
      </c>
      <c r="C22" s="96">
        <f>'приложение 2 на 2023 '!C43</f>
        <v>1050.4000000000001</v>
      </c>
      <c r="D22" s="96">
        <f>'приложение 2 на 2023 '!D43</f>
        <v>0</v>
      </c>
      <c r="E22" s="96">
        <f t="shared" si="0"/>
        <v>0</v>
      </c>
    </row>
    <row r="23" spans="1:5" ht="15">
      <c r="A23" s="102" t="s">
        <v>82</v>
      </c>
      <c r="B23" s="13" t="s">
        <v>409</v>
      </c>
      <c r="C23" s="96">
        <f>'приложение 2 на 2023 '!C44</f>
        <v>913.8</v>
      </c>
      <c r="D23" s="96">
        <f>'приложение 2 на 2023 '!D44</f>
        <v>0</v>
      </c>
      <c r="E23" s="96">
        <f t="shared" si="0"/>
        <v>0</v>
      </c>
    </row>
    <row r="24" spans="1:5" ht="30">
      <c r="A24" s="103" t="s">
        <v>195</v>
      </c>
      <c r="B24" s="97" t="s">
        <v>84</v>
      </c>
      <c r="C24" s="101">
        <f>C25+C26</f>
        <v>303.12</v>
      </c>
      <c r="D24" s="101">
        <f>SUM(D25:D26)</f>
        <v>82.17</v>
      </c>
      <c r="E24" s="101">
        <f t="shared" ref="E24:E29" si="1">D24/C24*100</f>
        <v>27.108076009501186</v>
      </c>
    </row>
    <row r="25" spans="1:5" ht="42.6" customHeight="1">
      <c r="A25" s="102" t="s">
        <v>85</v>
      </c>
      <c r="B25" s="13" t="s">
        <v>122</v>
      </c>
      <c r="C25" s="96">
        <f>'приложение 2 на 2023 '!C49</f>
        <v>3.52</v>
      </c>
      <c r="D25" s="96">
        <f>'приложение 2 на 2023 '!D49</f>
        <v>3.52</v>
      </c>
      <c r="E25" s="96">
        <f t="shared" si="1"/>
        <v>100</v>
      </c>
    </row>
    <row r="26" spans="1:5" ht="60">
      <c r="A26" s="104" t="s">
        <v>235</v>
      </c>
      <c r="B26" s="104" t="s">
        <v>86</v>
      </c>
      <c r="C26" s="105">
        <f>'приложение 2 на 2023 '!C50</f>
        <v>299.60000000000002</v>
      </c>
      <c r="D26" s="105">
        <f>'приложение 2 на 2023 '!D50</f>
        <v>78.650000000000006</v>
      </c>
      <c r="E26" s="96">
        <f t="shared" si="1"/>
        <v>26.251668891855807</v>
      </c>
    </row>
    <row r="27" spans="1:5" ht="42.75">
      <c r="A27" s="170" t="s">
        <v>88</v>
      </c>
      <c r="B27" s="171" t="s">
        <v>89</v>
      </c>
      <c r="C27" s="101">
        <f>SUM(C28:C28)</f>
        <v>0</v>
      </c>
      <c r="D27" s="101">
        <f>SUM(D28)</f>
        <v>0</v>
      </c>
      <c r="E27" s="101"/>
    </row>
    <row r="28" spans="1:5" ht="45">
      <c r="A28" s="108" t="s">
        <v>88</v>
      </c>
      <c r="B28" s="109" t="s">
        <v>89</v>
      </c>
      <c r="C28" s="110">
        <f>'приложение 2 на 2023 '!C52</f>
        <v>0</v>
      </c>
      <c r="D28" s="110">
        <f>'приложение 2 на 2023 '!D52</f>
        <v>0</v>
      </c>
      <c r="E28" s="110"/>
    </row>
    <row r="29" spans="1:5" ht="14.25">
      <c r="A29" s="106"/>
      <c r="B29" s="107" t="s">
        <v>123</v>
      </c>
      <c r="C29" s="101">
        <f>C27+C24+C15+C13</f>
        <v>69319.827670000013</v>
      </c>
      <c r="D29" s="101">
        <f>D27+D24+D15+D13</f>
        <v>10760.603999999999</v>
      </c>
      <c r="E29" s="101">
        <f t="shared" si="1"/>
        <v>15.523125722738829</v>
      </c>
    </row>
    <row r="30" spans="1:5" ht="14.25">
      <c r="A30" s="15"/>
      <c r="B30" s="15"/>
      <c r="C30" s="16"/>
      <c r="D30" s="17"/>
      <c r="E30" s="17"/>
    </row>
    <row r="31" spans="1:5" ht="102.75" customHeight="1">
      <c r="A31"/>
      <c r="B31"/>
      <c r="C31"/>
    </row>
    <row r="32" spans="1:5" ht="69" customHeight="1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 ht="85.5" customHeight="1">
      <c r="A37"/>
      <c r="B37"/>
      <c r="C37"/>
    </row>
    <row r="38" spans="1:3" ht="80.25" customHeight="1">
      <c r="A38"/>
      <c r="B38"/>
      <c r="C38"/>
    </row>
    <row r="39" spans="1:3" ht="102.75" customHeight="1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 ht="66" customHeight="1">
      <c r="A44"/>
      <c r="B44"/>
      <c r="C44"/>
    </row>
    <row r="45" spans="1:3" ht="81" customHeight="1">
      <c r="A45"/>
      <c r="B45"/>
      <c r="C45"/>
    </row>
    <row r="46" spans="1:3" ht="68.25" customHeight="1">
      <c r="A46"/>
      <c r="B46"/>
      <c r="C46"/>
    </row>
    <row r="47" spans="1:3" ht="94.5" customHeight="1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 ht="65.25" customHeight="1">
      <c r="A51"/>
      <c r="B51"/>
      <c r="C51"/>
    </row>
    <row r="52" spans="1:3" ht="81" customHeight="1">
      <c r="A52"/>
      <c r="B52"/>
      <c r="C52"/>
    </row>
    <row r="53" spans="1:3" ht="60.75" customHeight="1">
      <c r="A53"/>
      <c r="B53"/>
      <c r="C53"/>
    </row>
    <row r="54" spans="1:3" ht="63.75" customHeight="1">
      <c r="A54"/>
      <c r="B54"/>
      <c r="C54"/>
    </row>
    <row r="55" spans="1:3" ht="52.5" customHeight="1">
      <c r="A55"/>
      <c r="B55"/>
      <c r="C55"/>
    </row>
    <row r="56" spans="1:3" ht="65.25" customHeight="1">
      <c r="A56"/>
      <c r="B56"/>
      <c r="C56"/>
    </row>
    <row r="57" spans="1:3" ht="97.5" customHeight="1">
      <c r="A57"/>
      <c r="B57"/>
      <c r="C57"/>
    </row>
    <row r="58" spans="1:3" ht="78.75" customHeight="1">
      <c r="A58"/>
      <c r="B58"/>
      <c r="C58"/>
    </row>
    <row r="59" spans="1:3" ht="48" customHeight="1">
      <c r="A59"/>
      <c r="B59"/>
      <c r="C59"/>
    </row>
    <row r="60" spans="1:3" ht="84" customHeight="1">
      <c r="A60"/>
      <c r="B60"/>
      <c r="C60"/>
    </row>
    <row r="61" spans="1:3" ht="65.25" customHeight="1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 ht="21" customHeight="1">
      <c r="A68"/>
      <c r="B68"/>
      <c r="C68"/>
    </row>
    <row r="69" spans="1:3" ht="51" customHeight="1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 ht="24.75" customHeight="1">
      <c r="A72"/>
      <c r="B72"/>
      <c r="C72"/>
    </row>
    <row r="73" spans="1:3">
      <c r="A73"/>
      <c r="B73"/>
      <c r="C73"/>
    </row>
    <row r="74" spans="1:3" ht="22.5" customHeight="1">
      <c r="A74"/>
      <c r="B74"/>
      <c r="C74"/>
    </row>
    <row r="75" spans="1:3">
      <c r="A75"/>
      <c r="B75"/>
      <c r="C75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3"/>
  <sheetViews>
    <sheetView workbookViewId="0">
      <selection activeCell="B4" sqref="B4"/>
    </sheetView>
  </sheetViews>
  <sheetFormatPr defaultRowHeight="12.75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>
      <c r="B1" s="155" t="s">
        <v>384</v>
      </c>
      <c r="C1" s="155"/>
      <c r="D1" s="155"/>
    </row>
    <row r="2" spans="1:6" ht="18.75">
      <c r="B2" s="156" t="s">
        <v>378</v>
      </c>
      <c r="C2" s="156"/>
      <c r="D2" s="156"/>
    </row>
    <row r="3" spans="1:6" ht="18.75">
      <c r="B3" s="156" t="s">
        <v>92</v>
      </c>
      <c r="C3" s="156"/>
      <c r="D3" s="156"/>
    </row>
    <row r="4" spans="1:6" ht="18.75">
      <c r="B4" s="156" t="s">
        <v>433</v>
      </c>
      <c r="C4" s="156"/>
      <c r="D4" s="156"/>
    </row>
    <row r="5" spans="1:6" ht="30" customHeight="1" thickBot="1">
      <c r="A5" s="224" t="s">
        <v>410</v>
      </c>
      <c r="B5" s="224"/>
      <c r="C5" s="224"/>
      <c r="D5" s="224"/>
      <c r="E5" s="224"/>
      <c r="F5" s="224"/>
    </row>
    <row r="6" spans="1:6" ht="15.75" customHeight="1">
      <c r="A6" s="225" t="s">
        <v>3</v>
      </c>
      <c r="B6" s="227" t="s">
        <v>125</v>
      </c>
      <c r="C6" s="227" t="s">
        <v>125</v>
      </c>
      <c r="D6" s="227" t="s">
        <v>411</v>
      </c>
      <c r="E6" s="227" t="s">
        <v>387</v>
      </c>
      <c r="F6" s="230" t="s">
        <v>365</v>
      </c>
    </row>
    <row r="7" spans="1:6" s="62" customFormat="1" ht="16.5" customHeight="1">
      <c r="A7" s="226"/>
      <c r="B7" s="228"/>
      <c r="C7" s="228"/>
      <c r="D7" s="229"/>
      <c r="E7" s="229"/>
      <c r="F7" s="231"/>
    </row>
    <row r="8" spans="1:6" ht="30" customHeight="1">
      <c r="A8" s="226"/>
      <c r="B8" s="228"/>
      <c r="C8" s="228"/>
      <c r="D8" s="229"/>
      <c r="E8" s="229"/>
      <c r="F8" s="231"/>
    </row>
    <row r="9" spans="1:6" ht="15.75" customHeight="1">
      <c r="A9" s="20" t="s">
        <v>126</v>
      </c>
      <c r="B9" s="21" t="s">
        <v>5</v>
      </c>
      <c r="C9" s="21"/>
      <c r="D9" s="30">
        <f>SUM(D10:D13)</f>
        <v>17745.32</v>
      </c>
      <c r="E9" s="30">
        <f>SUM(E10:E13)</f>
        <v>3429.9109999999996</v>
      </c>
      <c r="F9" s="27">
        <f>(E9/D9)*100</f>
        <v>19.32853845408254</v>
      </c>
    </row>
    <row r="10" spans="1:6" ht="32.25" customHeight="1">
      <c r="A10" s="78" t="s">
        <v>127</v>
      </c>
      <c r="B10" s="77"/>
      <c r="C10" s="77" t="s">
        <v>7</v>
      </c>
      <c r="D10" s="73">
        <f>'приложение 5'!G12</f>
        <v>16008.52</v>
      </c>
      <c r="E10" s="73">
        <f>'приложение 5'!H12</f>
        <v>3227.0059999999999</v>
      </c>
      <c r="F10" s="191">
        <f t="shared" ref="F10:F13" si="0">(E10/D10)*100</f>
        <v>20.158053336598261</v>
      </c>
    </row>
    <row r="11" spans="1:6" ht="20.25" customHeight="1">
      <c r="A11" s="78" t="s">
        <v>43</v>
      </c>
      <c r="B11" s="77"/>
      <c r="C11" s="77" t="s">
        <v>44</v>
      </c>
      <c r="D11" s="73">
        <f>'приложение 5'!G39</f>
        <v>336.8</v>
      </c>
      <c r="E11" s="73">
        <f>'приложение 5'!H39</f>
        <v>84.2</v>
      </c>
      <c r="F11" s="191">
        <f t="shared" si="0"/>
        <v>25</v>
      </c>
    </row>
    <row r="12" spans="1:6" ht="30" customHeight="1">
      <c r="A12" s="78" t="s">
        <v>128</v>
      </c>
      <c r="B12" s="77"/>
      <c r="C12" s="77" t="s">
        <v>12</v>
      </c>
      <c r="D12" s="73">
        <f>'приложение 5'!G50</f>
        <v>1000</v>
      </c>
      <c r="E12" s="73">
        <f>'приложение 5'!H50</f>
        <v>0</v>
      </c>
      <c r="F12" s="191">
        <f t="shared" si="0"/>
        <v>0</v>
      </c>
    </row>
    <row r="13" spans="1:6" ht="16.5" customHeight="1">
      <c r="A13" s="22" t="s">
        <v>15</v>
      </c>
      <c r="B13" s="23"/>
      <c r="C13" s="23" t="s">
        <v>14</v>
      </c>
      <c r="D13" s="25">
        <f>'приложение 5'!G57</f>
        <v>400</v>
      </c>
      <c r="E13" s="25">
        <f>'приложение 5'!H57</f>
        <v>118.705</v>
      </c>
      <c r="F13" s="191">
        <f t="shared" si="0"/>
        <v>29.67625</v>
      </c>
    </row>
    <row r="14" spans="1:6" ht="18.75" customHeight="1">
      <c r="A14" s="20" t="s">
        <v>129</v>
      </c>
      <c r="B14" s="21" t="s">
        <v>97</v>
      </c>
      <c r="C14" s="26"/>
      <c r="D14" s="30">
        <f>+D15</f>
        <v>314.60000000000002</v>
      </c>
      <c r="E14" s="30">
        <f>+E15</f>
        <v>58.011589999999998</v>
      </c>
      <c r="F14" s="27">
        <f>(E14/D14)*100</f>
        <v>18.439793388429752</v>
      </c>
    </row>
    <row r="15" spans="1:6" ht="50.25" customHeight="1">
      <c r="A15" s="22" t="s">
        <v>130</v>
      </c>
      <c r="B15" s="23"/>
      <c r="C15" s="55" t="s">
        <v>35</v>
      </c>
      <c r="D15" s="52">
        <f>'приложение 5'!G67</f>
        <v>314.60000000000002</v>
      </c>
      <c r="E15" s="52">
        <f>'приложение 5'!H67</f>
        <v>58.011589999999998</v>
      </c>
      <c r="F15" s="192">
        <f>(E15/D15)*100</f>
        <v>18.439793388429752</v>
      </c>
    </row>
    <row r="16" spans="1:6" ht="27" customHeight="1">
      <c r="A16" s="20" t="s">
        <v>131</v>
      </c>
      <c r="B16" s="21" t="s">
        <v>27</v>
      </c>
      <c r="C16" s="21"/>
      <c r="D16" s="30">
        <f>D17</f>
        <v>500</v>
      </c>
      <c r="E16" s="30">
        <f>E17</f>
        <v>0</v>
      </c>
      <c r="F16" s="27">
        <f t="shared" ref="F16:F36" si="1">(E16/D16)*100</f>
        <v>0</v>
      </c>
    </row>
    <row r="17" spans="1:6" ht="24.75" customHeight="1">
      <c r="A17" s="28" t="s">
        <v>100</v>
      </c>
      <c r="B17" s="29"/>
      <c r="C17" s="23" t="s">
        <v>40</v>
      </c>
      <c r="D17" s="25">
        <f>'приложение 5'!G75</f>
        <v>500</v>
      </c>
      <c r="E17" s="25">
        <f>'приложение 5'!H75</f>
        <v>0</v>
      </c>
      <c r="F17" s="24">
        <f t="shared" si="1"/>
        <v>0</v>
      </c>
    </row>
    <row r="18" spans="1:6" ht="15.75" customHeight="1">
      <c r="A18" s="20" t="s">
        <v>132</v>
      </c>
      <c r="B18" s="21" t="s">
        <v>102</v>
      </c>
      <c r="C18" s="26"/>
      <c r="D18" s="30">
        <f>SUM(D19:D20)</f>
        <v>7501.5349999999999</v>
      </c>
      <c r="E18" s="30">
        <f>SUM(E19:E20)</f>
        <v>1483.7639999999999</v>
      </c>
      <c r="F18" s="27">
        <f t="shared" si="1"/>
        <v>19.779471801437971</v>
      </c>
    </row>
    <row r="19" spans="1:6" ht="17.25" customHeight="1">
      <c r="A19" s="22" t="s">
        <v>133</v>
      </c>
      <c r="B19" s="23"/>
      <c r="C19" s="23" t="s">
        <v>28</v>
      </c>
      <c r="D19" s="157">
        <f>'приложение 5'!G83</f>
        <v>6996.5349999999999</v>
      </c>
      <c r="E19" s="157">
        <f>'приложение 5'!H83</f>
        <v>1371.2639999999999</v>
      </c>
      <c r="F19" s="31">
        <f t="shared" si="1"/>
        <v>19.599187312005157</v>
      </c>
    </row>
    <row r="20" spans="1:6" ht="15" customHeight="1">
      <c r="A20" s="22" t="s">
        <v>104</v>
      </c>
      <c r="B20" s="23"/>
      <c r="C20" s="23" t="s">
        <v>16</v>
      </c>
      <c r="D20" s="157">
        <f>'приложение 5'!G97</f>
        <v>505</v>
      </c>
      <c r="E20" s="157">
        <f>'приложение 5'!H97</f>
        <v>112.5</v>
      </c>
      <c r="F20" s="31">
        <f t="shared" si="1"/>
        <v>22.277227722772277</v>
      </c>
    </row>
    <row r="21" spans="1:6" s="10" customFormat="1" ht="13.5" customHeight="1">
      <c r="A21" s="32" t="s">
        <v>134</v>
      </c>
      <c r="B21" s="30" t="s">
        <v>29</v>
      </c>
      <c r="C21" s="30"/>
      <c r="D21" s="30">
        <f>SUM(D22:D24)</f>
        <v>76474.151859999998</v>
      </c>
      <c r="E21" s="30">
        <f>SUM(E22:E24)</f>
        <v>8814.219000000001</v>
      </c>
      <c r="F21" s="27">
        <f t="shared" si="1"/>
        <v>11.525749270336531</v>
      </c>
    </row>
    <row r="22" spans="1:6" ht="15">
      <c r="A22" s="22" t="s">
        <v>106</v>
      </c>
      <c r="B22" s="23"/>
      <c r="C22" s="23" t="s">
        <v>17</v>
      </c>
      <c r="D22" s="157">
        <f>'приложение 5'!G107</f>
        <v>34024.344859999997</v>
      </c>
      <c r="E22" s="157">
        <f>'приложение 5'!H107</f>
        <v>107.71899999999999</v>
      </c>
      <c r="F22" s="31">
        <f t="shared" si="1"/>
        <v>0.31659389899564994</v>
      </c>
    </row>
    <row r="23" spans="1:6" ht="15">
      <c r="A23" s="22" t="s">
        <v>107</v>
      </c>
      <c r="B23" s="23"/>
      <c r="C23" s="23" t="s">
        <v>36</v>
      </c>
      <c r="D23" s="157">
        <f>'приложение 5'!G134</f>
        <v>159.86000000000001</v>
      </c>
      <c r="E23" s="157">
        <f>'приложение 5'!H134</f>
        <v>37.512999999999998</v>
      </c>
      <c r="F23" s="31">
        <f t="shared" si="1"/>
        <v>23.466157888152132</v>
      </c>
    </row>
    <row r="24" spans="1:6" ht="15">
      <c r="A24" s="22" t="s">
        <v>108</v>
      </c>
      <c r="B24" s="23"/>
      <c r="C24" s="23" t="s">
        <v>18</v>
      </c>
      <c r="D24" s="157">
        <f>'приложение 5'!G144</f>
        <v>42289.947</v>
      </c>
      <c r="E24" s="157">
        <f>'приложение 5'!H144</f>
        <v>8668.987000000001</v>
      </c>
      <c r="F24" s="31">
        <f t="shared" si="1"/>
        <v>20.498930868842187</v>
      </c>
    </row>
    <row r="25" spans="1:6" s="10" customFormat="1" ht="14.45" customHeight="1">
      <c r="A25" s="32" t="s">
        <v>135</v>
      </c>
      <c r="B25" s="30" t="s">
        <v>37</v>
      </c>
      <c r="C25" s="30"/>
      <c r="D25" s="30">
        <f>+D26</f>
        <v>641.5</v>
      </c>
      <c r="E25" s="30">
        <f>+E26</f>
        <v>0</v>
      </c>
      <c r="F25" s="27">
        <f t="shared" si="1"/>
        <v>0</v>
      </c>
    </row>
    <row r="26" spans="1:6" s="10" customFormat="1" ht="29.25" customHeight="1">
      <c r="A26" s="72" t="s">
        <v>110</v>
      </c>
      <c r="B26" s="25"/>
      <c r="C26" s="73" t="s">
        <v>19</v>
      </c>
      <c r="D26" s="73">
        <f>'приложение 5'!G168</f>
        <v>641.5</v>
      </c>
      <c r="E26" s="73">
        <f>'приложение 5'!H168</f>
        <v>0</v>
      </c>
      <c r="F26" s="74">
        <f t="shared" si="1"/>
        <v>0</v>
      </c>
    </row>
    <row r="27" spans="1:6" ht="27.75" customHeight="1">
      <c r="A27" s="20" t="s">
        <v>136</v>
      </c>
      <c r="B27" s="21" t="s">
        <v>20</v>
      </c>
      <c r="C27" s="21"/>
      <c r="D27" s="30">
        <f>D28</f>
        <v>11166.339</v>
      </c>
      <c r="E27" s="30">
        <f t="shared" ref="E27" si="2">E28</f>
        <v>1898.9418799999999</v>
      </c>
      <c r="F27" s="27">
        <f t="shared" si="1"/>
        <v>17.005948682016552</v>
      </c>
    </row>
    <row r="28" spans="1:6" ht="15">
      <c r="A28" s="33" t="s">
        <v>137</v>
      </c>
      <c r="B28" s="34"/>
      <c r="C28" s="23" t="s">
        <v>21</v>
      </c>
      <c r="D28" s="25">
        <f>'приложение 5'!G178</f>
        <v>11166.339</v>
      </c>
      <c r="E28" s="25">
        <f>'приложение 5'!H178</f>
        <v>1898.9418799999999</v>
      </c>
      <c r="F28" s="24">
        <f t="shared" si="1"/>
        <v>17.005948682016552</v>
      </c>
    </row>
    <row r="29" spans="1:6" ht="15">
      <c r="A29" s="20" t="s">
        <v>138</v>
      </c>
      <c r="B29" s="21" t="s">
        <v>26</v>
      </c>
      <c r="C29" s="26"/>
      <c r="D29" s="30">
        <f>SUM(D30:D30)</f>
        <v>890.43200000000002</v>
      </c>
      <c r="E29" s="30">
        <f>SUM(E30:E30)</f>
        <v>218.44</v>
      </c>
      <c r="F29" s="27">
        <f t="shared" si="1"/>
        <v>24.531912599726873</v>
      </c>
    </row>
    <row r="30" spans="1:6" s="18" customFormat="1" ht="35.25" customHeight="1">
      <c r="A30" s="75" t="s">
        <v>139</v>
      </c>
      <c r="B30" s="76"/>
      <c r="C30" s="77" t="s">
        <v>23</v>
      </c>
      <c r="D30" s="73">
        <f>'приложение 5'!G194</f>
        <v>890.43200000000002</v>
      </c>
      <c r="E30" s="73">
        <f>'приложение 5'!H194</f>
        <v>218.44</v>
      </c>
      <c r="F30" s="74">
        <f t="shared" si="1"/>
        <v>24.531912599726873</v>
      </c>
    </row>
    <row r="31" spans="1:6" ht="27.75" customHeight="1">
      <c r="A31" s="20" t="s">
        <v>140</v>
      </c>
      <c r="B31" s="21" t="s">
        <v>115</v>
      </c>
      <c r="C31" s="21"/>
      <c r="D31" s="30">
        <f>+D32</f>
        <v>990</v>
      </c>
      <c r="E31" s="30">
        <f>E32</f>
        <v>224.76</v>
      </c>
      <c r="F31" s="27">
        <f t="shared" si="1"/>
        <v>22.703030303030303</v>
      </c>
    </row>
    <row r="32" spans="1:6" ht="15.75" customHeight="1">
      <c r="A32" s="22" t="s">
        <v>141</v>
      </c>
      <c r="B32" s="23"/>
      <c r="C32" s="23" t="s">
        <v>42</v>
      </c>
      <c r="D32" s="25">
        <f>'приложение 5'!G202</f>
        <v>990</v>
      </c>
      <c r="E32" s="25">
        <f>'приложение 5'!H202</f>
        <v>224.76</v>
      </c>
      <c r="F32" s="24">
        <f t="shared" si="1"/>
        <v>22.703030303030303</v>
      </c>
    </row>
    <row r="33" spans="1:6" ht="16.5" hidden="1" customHeight="1">
      <c r="A33" s="22" t="s">
        <v>142</v>
      </c>
      <c r="B33" s="23" t="s">
        <v>143</v>
      </c>
      <c r="C33" s="23" t="s">
        <v>143</v>
      </c>
      <c r="D33" s="25" t="e">
        <f>#REF!+#REF!+#REF!</f>
        <v>#REF!</v>
      </c>
      <c r="E33" s="25" t="e">
        <f>D33+#REF!+#REF!</f>
        <v>#REF!</v>
      </c>
      <c r="F33" s="24" t="e">
        <f t="shared" si="1"/>
        <v>#REF!</v>
      </c>
    </row>
    <row r="34" spans="1:6" ht="24" hidden="1" customHeight="1" thickBot="1">
      <c r="A34" s="22" t="s">
        <v>144</v>
      </c>
      <c r="B34" s="23" t="s">
        <v>145</v>
      </c>
      <c r="C34" s="23" t="s">
        <v>145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12.75" hidden="1" customHeight="1" thickBot="1">
      <c r="A35" s="22" t="s">
        <v>146</v>
      </c>
      <c r="B35" s="23" t="s">
        <v>147</v>
      </c>
      <c r="C35" s="23" t="s">
        <v>147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s="10" customFormat="1" ht="16.5" customHeight="1" thickBot="1">
      <c r="A36" s="35" t="s">
        <v>148</v>
      </c>
      <c r="B36" s="36"/>
      <c r="C36" s="36"/>
      <c r="D36" s="158">
        <f>D31+D29+D27+D25+D21+D18+D16+D14+D9</f>
        <v>116223.87786000001</v>
      </c>
      <c r="E36" s="158">
        <f>++E27+E25+E21+E16+E9+E31+E18+E29+E14</f>
        <v>16128.047470000001</v>
      </c>
      <c r="F36" s="37">
        <f t="shared" si="1"/>
        <v>13.876707408977861</v>
      </c>
    </row>
    <row r="37" spans="1:6" ht="13.5" hidden="1" customHeight="1" thickBot="1">
      <c r="A37" s="38" t="s">
        <v>149</v>
      </c>
      <c r="B37" s="39"/>
      <c r="C37" s="39"/>
      <c r="D37" s="39"/>
    </row>
    <row r="38" spans="1:6" s="42" customFormat="1" ht="12.75" hidden="1" customHeight="1">
      <c r="A38" s="40" t="s">
        <v>150</v>
      </c>
      <c r="B38" s="41"/>
      <c r="C38" s="41"/>
      <c r="D38" s="41"/>
    </row>
    <row r="39" spans="1:6" ht="7.5" customHeight="1"/>
    <row r="40" spans="1:6" ht="12.75" customHeight="1">
      <c r="A40" s="43"/>
    </row>
    <row r="41" spans="1:6" ht="15" customHeight="1">
      <c r="A41" s="44"/>
    </row>
    <row r="42" spans="1:6" ht="15" customHeight="1">
      <c r="A42" s="44"/>
    </row>
    <row r="43" spans="1:6" ht="15" customHeight="1">
      <c r="A43" s="45"/>
    </row>
    <row r="44" spans="1:6" ht="15" customHeight="1">
      <c r="A44" s="46"/>
    </row>
    <row r="45" spans="1:6" ht="12.75" customHeight="1">
      <c r="A45" s="47"/>
    </row>
    <row r="46" spans="1:6" ht="12.75" customHeight="1">
      <c r="A46" s="47"/>
    </row>
    <row r="48" spans="1:6" ht="15">
      <c r="A48" s="47"/>
    </row>
    <row r="49" spans="1:1" ht="15">
      <c r="A49" s="46"/>
    </row>
    <row r="50" spans="1:1" ht="15">
      <c r="A50" s="47"/>
    </row>
    <row r="51" spans="1:1" ht="15">
      <c r="A51" s="47"/>
    </row>
    <row r="53" spans="1:1" ht="15">
      <c r="A53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18"/>
  <sheetViews>
    <sheetView zoomScaleNormal="100" workbookViewId="0">
      <selection activeCell="F4" sqref="F4:H4"/>
    </sheetView>
  </sheetViews>
  <sheetFormatPr defaultColWidth="8.85546875" defaultRowHeight="12.75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0" customWidth="1"/>
    <col min="7" max="7" width="13.5703125" style="190" customWidth="1"/>
    <col min="8" max="8" width="16" style="190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5.75">
      <c r="A1" s="2"/>
      <c r="B1" s="2"/>
      <c r="C1" s="2"/>
      <c r="D1" s="2"/>
      <c r="E1" s="2"/>
      <c r="F1" s="235" t="s">
        <v>380</v>
      </c>
      <c r="G1" s="236"/>
      <c r="H1" s="236"/>
    </row>
    <row r="2" spans="1:10" ht="15.75">
      <c r="A2" s="2"/>
      <c r="B2" s="2"/>
      <c r="C2" s="2"/>
      <c r="D2" s="2"/>
      <c r="E2" s="2"/>
      <c r="F2" s="235" t="s">
        <v>378</v>
      </c>
      <c r="G2" s="236"/>
      <c r="H2" s="236"/>
    </row>
    <row r="3" spans="1:10" ht="15.75">
      <c r="A3" s="2"/>
      <c r="B3" s="2"/>
      <c r="C3" s="2"/>
      <c r="D3" s="2"/>
      <c r="E3" s="2"/>
      <c r="F3" s="235" t="s">
        <v>92</v>
      </c>
      <c r="G3" s="236"/>
      <c r="H3" s="236"/>
    </row>
    <row r="4" spans="1:10" ht="15.75">
      <c r="A4" s="2"/>
      <c r="B4" s="2"/>
      <c r="C4" s="2"/>
      <c r="D4" s="2"/>
      <c r="E4" s="2"/>
      <c r="F4" s="235" t="s">
        <v>433</v>
      </c>
      <c r="G4" s="236"/>
      <c r="H4" s="236"/>
    </row>
    <row r="5" spans="1:10" ht="18.75" customHeight="1">
      <c r="A5" s="237" t="s">
        <v>431</v>
      </c>
      <c r="B5" s="237"/>
      <c r="C5" s="237"/>
      <c r="D5" s="237"/>
      <c r="E5" s="237"/>
      <c r="F5" s="237"/>
      <c r="G5" s="237"/>
      <c r="H5" s="237"/>
    </row>
    <row r="6" spans="1:10" ht="32.25" customHeight="1">
      <c r="A6" s="238"/>
      <c r="B6" s="238"/>
      <c r="C6" s="238"/>
      <c r="D6" s="238"/>
      <c r="E6" s="238"/>
      <c r="F6" s="238"/>
      <c r="G6" s="238"/>
      <c r="H6" s="238"/>
    </row>
    <row r="7" spans="1:10" ht="12.75" customHeight="1">
      <c r="A7" s="239" t="s">
        <v>153</v>
      </c>
      <c r="B7" s="239" t="s">
        <v>236</v>
      </c>
      <c r="C7" s="239" t="s">
        <v>2</v>
      </c>
      <c r="D7" s="239" t="s">
        <v>1</v>
      </c>
      <c r="E7" s="239" t="s">
        <v>237</v>
      </c>
      <c r="F7" s="232" t="s">
        <v>427</v>
      </c>
      <c r="G7" s="233" t="s">
        <v>387</v>
      </c>
      <c r="H7" s="234" t="s">
        <v>365</v>
      </c>
    </row>
    <row r="8" spans="1:10" ht="46.5" customHeight="1">
      <c r="A8" s="239" t="s">
        <v>153</v>
      </c>
      <c r="B8" s="239" t="s">
        <v>236</v>
      </c>
      <c r="C8" s="239" t="s">
        <v>238</v>
      </c>
      <c r="D8" s="239" t="s">
        <v>239</v>
      </c>
      <c r="E8" s="239"/>
      <c r="F8" s="232"/>
      <c r="G8" s="233"/>
      <c r="H8" s="234"/>
    </row>
    <row r="9" spans="1:10" ht="31.5">
      <c r="A9" s="111" t="s">
        <v>165</v>
      </c>
      <c r="B9" s="111" t="s">
        <v>161</v>
      </c>
      <c r="C9" s="111"/>
      <c r="D9" s="111"/>
      <c r="E9" s="112" t="s">
        <v>6</v>
      </c>
      <c r="F9" s="113">
        <f>F10+F42+F50+F56</f>
        <v>17745.32</v>
      </c>
      <c r="G9" s="113">
        <f>G10+G42+G50+G56</f>
        <v>3429.9121200000004</v>
      </c>
      <c r="H9" s="113">
        <f>G9/F9*100</f>
        <v>19.328544765605805</v>
      </c>
      <c r="J9" s="3"/>
    </row>
    <row r="10" spans="1:10" ht="94.5">
      <c r="A10" s="132" t="s">
        <v>165</v>
      </c>
      <c r="B10" s="132" t="s">
        <v>162</v>
      </c>
      <c r="C10" s="132"/>
      <c r="D10" s="132"/>
      <c r="E10" s="133" t="s">
        <v>8</v>
      </c>
      <c r="F10" s="134">
        <f>F11</f>
        <v>16008.52</v>
      </c>
      <c r="G10" s="134">
        <f t="shared" ref="G10" si="0">G11</f>
        <v>3227.0066200000006</v>
      </c>
      <c r="H10" s="127">
        <f t="shared" ref="H10:H69" si="1">G10/F10*100</f>
        <v>20.158057209535926</v>
      </c>
    </row>
    <row r="11" spans="1:10" ht="31.5">
      <c r="A11" s="129" t="s">
        <v>165</v>
      </c>
      <c r="B11" s="129" t="s">
        <v>162</v>
      </c>
      <c r="C11" s="129" t="s">
        <v>240</v>
      </c>
      <c r="D11" s="129"/>
      <c r="E11" s="130" t="s">
        <v>241</v>
      </c>
      <c r="F11" s="131">
        <f>F12+F37</f>
        <v>16008.52</v>
      </c>
      <c r="G11" s="131">
        <f>G12+G37</f>
        <v>3227.0066200000006</v>
      </c>
      <c r="H11" s="116">
        <f t="shared" si="1"/>
        <v>20.158057209535926</v>
      </c>
    </row>
    <row r="12" spans="1:10" ht="31.5">
      <c r="A12" s="129" t="s">
        <v>165</v>
      </c>
      <c r="B12" s="129" t="s">
        <v>162</v>
      </c>
      <c r="C12" s="129" t="s">
        <v>242</v>
      </c>
      <c r="D12" s="129"/>
      <c r="E12" s="130" t="s">
        <v>243</v>
      </c>
      <c r="F12" s="131">
        <f>F13+F25</f>
        <v>15992.52</v>
      </c>
      <c r="G12" s="131">
        <f t="shared" ref="G12" si="2">G13+G25</f>
        <v>3221.0066200000006</v>
      </c>
      <c r="H12" s="116">
        <f t="shared" si="1"/>
        <v>20.140707155595244</v>
      </c>
    </row>
    <row r="13" spans="1:10" ht="47.25">
      <c r="A13" s="129" t="s">
        <v>165</v>
      </c>
      <c r="B13" s="129" t="s">
        <v>162</v>
      </c>
      <c r="C13" s="129" t="s">
        <v>248</v>
      </c>
      <c r="D13" s="129"/>
      <c r="E13" s="130" t="s">
        <v>249</v>
      </c>
      <c r="F13" s="131">
        <f>F14</f>
        <v>3029.52</v>
      </c>
      <c r="G13" s="131">
        <f t="shared" ref="G13" si="3">G14</f>
        <v>849.572</v>
      </c>
      <c r="H13" s="116">
        <f t="shared" si="1"/>
        <v>28.04312234281338</v>
      </c>
    </row>
    <row r="14" spans="1:10" ht="31.5">
      <c r="A14" s="129" t="s">
        <v>165</v>
      </c>
      <c r="B14" s="129" t="s">
        <v>162</v>
      </c>
      <c r="C14" s="129" t="s">
        <v>250</v>
      </c>
      <c r="D14" s="129"/>
      <c r="E14" s="130" t="s">
        <v>251</v>
      </c>
      <c r="F14" s="131">
        <f>F15+F21+F23</f>
        <v>3029.52</v>
      </c>
      <c r="G14" s="131">
        <f t="shared" ref="G14" si="4">G15+G21+G23</f>
        <v>849.572</v>
      </c>
      <c r="H14" s="116">
        <f t="shared" si="1"/>
        <v>28.04312234281338</v>
      </c>
    </row>
    <row r="15" spans="1:10" ht="31.5">
      <c r="A15" s="129" t="s">
        <v>165</v>
      </c>
      <c r="B15" s="129" t="s">
        <v>162</v>
      </c>
      <c r="C15" s="129" t="s">
        <v>197</v>
      </c>
      <c r="D15" s="129"/>
      <c r="E15" s="130" t="s">
        <v>243</v>
      </c>
      <c r="F15" s="131">
        <f>SUM(F16:F20)</f>
        <v>3016</v>
      </c>
      <c r="G15" s="131">
        <f>SUM(G16:G20)</f>
        <v>846.05200000000002</v>
      </c>
      <c r="H15" s="116">
        <f t="shared" si="1"/>
        <v>28.052122015915121</v>
      </c>
    </row>
    <row r="16" spans="1:10" ht="47.25">
      <c r="A16" s="129" t="s">
        <v>165</v>
      </c>
      <c r="B16" s="129" t="s">
        <v>162</v>
      </c>
      <c r="C16" s="129" t="s">
        <v>197</v>
      </c>
      <c r="D16" s="129" t="s">
        <v>32</v>
      </c>
      <c r="E16" s="130" t="s">
        <v>170</v>
      </c>
      <c r="F16" s="131">
        <v>678</v>
      </c>
      <c r="G16" s="131">
        <v>184.37200000000001</v>
      </c>
      <c r="H16" s="116">
        <f t="shared" si="1"/>
        <v>27.193510324483778</v>
      </c>
    </row>
    <row r="17" spans="1:8" ht="15.75">
      <c r="A17" s="129" t="s">
        <v>165</v>
      </c>
      <c r="B17" s="129" t="s">
        <v>162</v>
      </c>
      <c r="C17" s="129" t="s">
        <v>197</v>
      </c>
      <c r="D17" s="129" t="s">
        <v>10</v>
      </c>
      <c r="E17" s="130" t="s">
        <v>160</v>
      </c>
      <c r="F17" s="131">
        <v>1650</v>
      </c>
      <c r="G17" s="131">
        <v>456.53</v>
      </c>
      <c r="H17" s="116">
        <f t="shared" si="1"/>
        <v>27.668484848484848</v>
      </c>
    </row>
    <row r="18" spans="1:8" ht="15.75">
      <c r="A18" s="129" t="s">
        <v>165</v>
      </c>
      <c r="B18" s="129" t="s">
        <v>162</v>
      </c>
      <c r="C18" s="129" t="s">
        <v>197</v>
      </c>
      <c r="D18" s="129" t="s">
        <v>156</v>
      </c>
      <c r="E18" s="130" t="s">
        <v>168</v>
      </c>
      <c r="F18" s="131">
        <v>620</v>
      </c>
      <c r="G18" s="131">
        <v>205.15</v>
      </c>
      <c r="H18" s="116">
        <f t="shared" si="1"/>
        <v>33.088709677419352</v>
      </c>
    </row>
    <row r="19" spans="1:8" ht="15.75">
      <c r="A19" s="129" t="s">
        <v>165</v>
      </c>
      <c r="B19" s="129" t="s">
        <v>162</v>
      </c>
      <c r="C19" s="129" t="s">
        <v>197</v>
      </c>
      <c r="D19" s="129" t="s">
        <v>39</v>
      </c>
      <c r="E19" s="130" t="s">
        <v>38</v>
      </c>
      <c r="F19" s="131">
        <v>50</v>
      </c>
      <c r="G19" s="131">
        <v>0</v>
      </c>
      <c r="H19" s="116">
        <f t="shared" si="1"/>
        <v>0</v>
      </c>
    </row>
    <row r="20" spans="1:8" ht="15.75">
      <c r="A20" s="129" t="s">
        <v>165</v>
      </c>
      <c r="B20" s="129" t="s">
        <v>162</v>
      </c>
      <c r="C20" s="129" t="s">
        <v>197</v>
      </c>
      <c r="D20" s="129" t="s">
        <v>342</v>
      </c>
      <c r="E20" s="130" t="s">
        <v>357</v>
      </c>
      <c r="F20" s="131">
        <v>18</v>
      </c>
      <c r="G20" s="131">
        <v>0</v>
      </c>
      <c r="H20" s="116">
        <f t="shared" si="1"/>
        <v>0</v>
      </c>
    </row>
    <row r="21" spans="1:8" ht="31.5">
      <c r="A21" s="129" t="s">
        <v>165</v>
      </c>
      <c r="B21" s="129" t="s">
        <v>162</v>
      </c>
      <c r="C21" s="129" t="s">
        <v>198</v>
      </c>
      <c r="D21" s="129"/>
      <c r="E21" s="130" t="s">
        <v>252</v>
      </c>
      <c r="F21" s="131">
        <f>F22</f>
        <v>10</v>
      </c>
      <c r="G21" s="131">
        <f>G22</f>
        <v>0</v>
      </c>
      <c r="H21" s="116">
        <f t="shared" si="1"/>
        <v>0</v>
      </c>
    </row>
    <row r="22" spans="1:8" ht="15.75">
      <c r="A22" s="129" t="s">
        <v>165</v>
      </c>
      <c r="B22" s="129" t="s">
        <v>162</v>
      </c>
      <c r="C22" s="129" t="s">
        <v>198</v>
      </c>
      <c r="D22" s="129" t="s">
        <v>10</v>
      </c>
      <c r="E22" s="130" t="s">
        <v>160</v>
      </c>
      <c r="F22" s="131">
        <v>10</v>
      </c>
      <c r="G22" s="131">
        <v>0</v>
      </c>
      <c r="H22" s="116">
        <f t="shared" si="1"/>
        <v>0</v>
      </c>
    </row>
    <row r="23" spans="1:8" ht="31.5">
      <c r="A23" s="129" t="s">
        <v>165</v>
      </c>
      <c r="B23" s="129" t="s">
        <v>162</v>
      </c>
      <c r="C23" s="129" t="s">
        <v>199</v>
      </c>
      <c r="D23" s="129"/>
      <c r="E23" s="130" t="s">
        <v>253</v>
      </c>
      <c r="F23" s="131">
        <f>F24</f>
        <v>3.52</v>
      </c>
      <c r="G23" s="131">
        <f>G24</f>
        <v>3.52</v>
      </c>
      <c r="H23" s="116">
        <f t="shared" si="1"/>
        <v>100</v>
      </c>
    </row>
    <row r="24" spans="1:8" ht="15.75">
      <c r="A24" s="129" t="s">
        <v>165</v>
      </c>
      <c r="B24" s="129" t="s">
        <v>162</v>
      </c>
      <c r="C24" s="129" t="s">
        <v>199</v>
      </c>
      <c r="D24" s="129" t="s">
        <v>10</v>
      </c>
      <c r="E24" s="130" t="s">
        <v>160</v>
      </c>
      <c r="F24" s="131">
        <v>3.52</v>
      </c>
      <c r="G24" s="131">
        <v>3.52</v>
      </c>
      <c r="H24" s="116">
        <f t="shared" si="1"/>
        <v>100</v>
      </c>
    </row>
    <row r="25" spans="1:8" ht="31.5">
      <c r="A25" s="132" t="s">
        <v>165</v>
      </c>
      <c r="B25" s="132" t="s">
        <v>162</v>
      </c>
      <c r="C25" s="132" t="s">
        <v>244</v>
      </c>
      <c r="D25" s="132"/>
      <c r="E25" s="133" t="s">
        <v>245</v>
      </c>
      <c r="F25" s="134">
        <f>F26+F33</f>
        <v>12963</v>
      </c>
      <c r="G25" s="134">
        <f t="shared" ref="G25" si="5">G26+G33</f>
        <v>2371.4346200000005</v>
      </c>
      <c r="H25" s="124">
        <f t="shared" si="1"/>
        <v>18.293871943223021</v>
      </c>
    </row>
    <row r="26" spans="1:8" ht="31.5">
      <c r="A26" s="132" t="s">
        <v>165</v>
      </c>
      <c r="B26" s="132" t="s">
        <v>162</v>
      </c>
      <c r="C26" s="132" t="s">
        <v>254</v>
      </c>
      <c r="D26" s="132"/>
      <c r="E26" s="133" t="s">
        <v>255</v>
      </c>
      <c r="F26" s="134">
        <f>F27+F30</f>
        <v>11430</v>
      </c>
      <c r="G26" s="134">
        <f t="shared" ref="G26" si="6">G27+G30</f>
        <v>2113.1955900000003</v>
      </c>
      <c r="H26" s="124">
        <f t="shared" si="1"/>
        <v>18.488150393700788</v>
      </c>
    </row>
    <row r="27" spans="1:8" ht="31.5">
      <c r="A27" s="132" t="s">
        <v>165</v>
      </c>
      <c r="B27" s="132" t="s">
        <v>162</v>
      </c>
      <c r="C27" s="132" t="s">
        <v>200</v>
      </c>
      <c r="D27" s="132"/>
      <c r="E27" s="133" t="s">
        <v>255</v>
      </c>
      <c r="F27" s="134">
        <f>F28+F29</f>
        <v>9605</v>
      </c>
      <c r="G27" s="134">
        <f>G28+G29</f>
        <v>1812.4732200000001</v>
      </c>
      <c r="H27" s="124">
        <f t="shared" si="1"/>
        <v>18.870101197293078</v>
      </c>
    </row>
    <row r="28" spans="1:8" ht="31.5">
      <c r="A28" s="129" t="s">
        <v>165</v>
      </c>
      <c r="B28" s="129" t="s">
        <v>162</v>
      </c>
      <c r="C28" s="129" t="s">
        <v>200</v>
      </c>
      <c r="D28" s="129" t="s">
        <v>9</v>
      </c>
      <c r="E28" s="130" t="s">
        <v>181</v>
      </c>
      <c r="F28" s="131">
        <v>7400</v>
      </c>
      <c r="G28" s="131">
        <v>1471.0607500000001</v>
      </c>
      <c r="H28" s="116">
        <f t="shared" si="1"/>
        <v>19.879199324324325</v>
      </c>
    </row>
    <row r="29" spans="1:8" ht="78.75">
      <c r="A29" s="129" t="s">
        <v>165</v>
      </c>
      <c r="B29" s="129" t="s">
        <v>162</v>
      </c>
      <c r="C29" s="129" t="s">
        <v>200</v>
      </c>
      <c r="D29" s="129" t="s">
        <v>31</v>
      </c>
      <c r="E29" s="130" t="s">
        <v>180</v>
      </c>
      <c r="F29" s="131">
        <v>2205</v>
      </c>
      <c r="G29" s="131">
        <v>341.41246999999998</v>
      </c>
      <c r="H29" s="116">
        <f t="shared" si="1"/>
        <v>15.48355873015873</v>
      </c>
    </row>
    <row r="30" spans="1:8" ht="31.5">
      <c r="A30" s="132" t="s">
        <v>165</v>
      </c>
      <c r="B30" s="132" t="s">
        <v>162</v>
      </c>
      <c r="C30" s="132" t="s">
        <v>201</v>
      </c>
      <c r="D30" s="132"/>
      <c r="E30" s="133" t="s">
        <v>256</v>
      </c>
      <c r="F30" s="134">
        <f>F31+F32</f>
        <v>1825</v>
      </c>
      <c r="G30" s="134">
        <f>G31+G32</f>
        <v>300.72237000000001</v>
      </c>
      <c r="H30" s="124">
        <f t="shared" si="1"/>
        <v>16.47793808219178</v>
      </c>
    </row>
    <row r="31" spans="1:8" ht="31.5">
      <c r="A31" s="129" t="s">
        <v>165</v>
      </c>
      <c r="B31" s="129" t="s">
        <v>162</v>
      </c>
      <c r="C31" s="129" t="s">
        <v>201</v>
      </c>
      <c r="D31" s="129" t="s">
        <v>9</v>
      </c>
      <c r="E31" s="130" t="s">
        <v>181</v>
      </c>
      <c r="F31" s="131">
        <v>1400</v>
      </c>
      <c r="G31" s="131">
        <v>241.22507999999999</v>
      </c>
      <c r="H31" s="116">
        <f t="shared" si="1"/>
        <v>17.230362857142858</v>
      </c>
    </row>
    <row r="32" spans="1:8" ht="78.75">
      <c r="A32" s="129" t="s">
        <v>165</v>
      </c>
      <c r="B32" s="129" t="s">
        <v>162</v>
      </c>
      <c r="C32" s="129" t="s">
        <v>201</v>
      </c>
      <c r="D32" s="129" t="s">
        <v>31</v>
      </c>
      <c r="E32" s="130" t="s">
        <v>180</v>
      </c>
      <c r="F32" s="131">
        <v>425</v>
      </c>
      <c r="G32" s="131">
        <v>59.49729</v>
      </c>
      <c r="H32" s="116">
        <f t="shared" si="1"/>
        <v>13.999362352941178</v>
      </c>
    </row>
    <row r="33" spans="1:8" ht="63">
      <c r="A33" s="132" t="s">
        <v>165</v>
      </c>
      <c r="B33" s="132" t="s">
        <v>162</v>
      </c>
      <c r="C33" s="132" t="s">
        <v>246</v>
      </c>
      <c r="D33" s="132"/>
      <c r="E33" s="133" t="s">
        <v>247</v>
      </c>
      <c r="F33" s="134">
        <f>F34</f>
        <v>1533</v>
      </c>
      <c r="G33" s="134">
        <f t="shared" ref="G33" si="7">G34</f>
        <v>258.23903000000001</v>
      </c>
      <c r="H33" s="124">
        <f t="shared" si="1"/>
        <v>16.845337899543381</v>
      </c>
    </row>
    <row r="34" spans="1:8" ht="63">
      <c r="A34" s="132" t="s">
        <v>165</v>
      </c>
      <c r="B34" s="132" t="s">
        <v>162</v>
      </c>
      <c r="C34" s="132" t="s">
        <v>202</v>
      </c>
      <c r="D34" s="132"/>
      <c r="E34" s="133" t="s">
        <v>247</v>
      </c>
      <c r="F34" s="134">
        <f>F35+F36</f>
        <v>1533</v>
      </c>
      <c r="G34" s="134">
        <f>G35+G36</f>
        <v>258.23903000000001</v>
      </c>
      <c r="H34" s="124">
        <f t="shared" si="1"/>
        <v>16.845337899543381</v>
      </c>
    </row>
    <row r="35" spans="1:8" ht="31.5">
      <c r="A35" s="129" t="s">
        <v>165</v>
      </c>
      <c r="B35" s="129" t="s">
        <v>162</v>
      </c>
      <c r="C35" s="129" t="s">
        <v>202</v>
      </c>
      <c r="D35" s="129" t="s">
        <v>9</v>
      </c>
      <c r="E35" s="130" t="s">
        <v>181</v>
      </c>
      <c r="F35" s="131">
        <v>1200</v>
      </c>
      <c r="G35" s="131">
        <v>207.51112000000001</v>
      </c>
      <c r="H35" s="116">
        <f t="shared" si="1"/>
        <v>17.292593333333333</v>
      </c>
    </row>
    <row r="36" spans="1:8" ht="78.75">
      <c r="A36" s="129" t="s">
        <v>165</v>
      </c>
      <c r="B36" s="129" t="s">
        <v>162</v>
      </c>
      <c r="C36" s="129" t="s">
        <v>202</v>
      </c>
      <c r="D36" s="129" t="s">
        <v>31</v>
      </c>
      <c r="E36" s="130" t="s">
        <v>180</v>
      </c>
      <c r="F36" s="131">
        <v>333</v>
      </c>
      <c r="G36" s="131">
        <v>50.727910000000001</v>
      </c>
      <c r="H36" s="116">
        <f t="shared" si="1"/>
        <v>15.233606606606607</v>
      </c>
    </row>
    <row r="37" spans="1:8" ht="15.75">
      <c r="A37" s="129" t="s">
        <v>165</v>
      </c>
      <c r="B37" s="129" t="s">
        <v>162</v>
      </c>
      <c r="C37" s="129" t="s">
        <v>257</v>
      </c>
      <c r="D37" s="129"/>
      <c r="E37" s="130" t="s">
        <v>258</v>
      </c>
      <c r="F37" s="131">
        <f>F38</f>
        <v>16</v>
      </c>
      <c r="G37" s="131">
        <f t="shared" ref="G37" si="8">G38</f>
        <v>6</v>
      </c>
      <c r="H37" s="116">
        <f t="shared" si="1"/>
        <v>37.5</v>
      </c>
    </row>
    <row r="38" spans="1:8" ht="15.75">
      <c r="A38" s="129" t="s">
        <v>165</v>
      </c>
      <c r="B38" s="129" t="s">
        <v>162</v>
      </c>
      <c r="C38" s="129" t="s">
        <v>259</v>
      </c>
      <c r="D38" s="129"/>
      <c r="E38" s="130" t="s">
        <v>11</v>
      </c>
      <c r="F38" s="131">
        <f>F39</f>
        <v>16</v>
      </c>
      <c r="G38" s="131">
        <f t="shared" ref="G38" si="9">G39</f>
        <v>6</v>
      </c>
      <c r="H38" s="116">
        <f t="shared" si="1"/>
        <v>37.5</v>
      </c>
    </row>
    <row r="39" spans="1:8" ht="31.5">
      <c r="A39" s="129" t="s">
        <v>165</v>
      </c>
      <c r="B39" s="129" t="s">
        <v>162</v>
      </c>
      <c r="C39" s="129" t="s">
        <v>260</v>
      </c>
      <c r="D39" s="129"/>
      <c r="E39" s="130" t="s">
        <v>261</v>
      </c>
      <c r="F39" s="131">
        <f>F40</f>
        <v>16</v>
      </c>
      <c r="G39" s="131">
        <f t="shared" ref="G39" si="10">G40</f>
        <v>6</v>
      </c>
      <c r="H39" s="116">
        <f t="shared" si="1"/>
        <v>37.5</v>
      </c>
    </row>
    <row r="40" spans="1:8" ht="31.5">
      <c r="A40" s="129" t="s">
        <v>165</v>
      </c>
      <c r="B40" s="129" t="s">
        <v>162</v>
      </c>
      <c r="C40" s="129" t="s">
        <v>203</v>
      </c>
      <c r="D40" s="129"/>
      <c r="E40" s="130" t="s">
        <v>262</v>
      </c>
      <c r="F40" s="131">
        <f>F41</f>
        <v>16</v>
      </c>
      <c r="G40" s="131">
        <f t="shared" ref="G40" si="11">G41</f>
        <v>6</v>
      </c>
      <c r="H40" s="116">
        <f t="shared" si="1"/>
        <v>37.5</v>
      </c>
    </row>
    <row r="41" spans="1:8" ht="31.5">
      <c r="A41" s="184" t="s">
        <v>165</v>
      </c>
      <c r="B41" s="184" t="s">
        <v>162</v>
      </c>
      <c r="C41" s="184" t="s">
        <v>203</v>
      </c>
      <c r="D41" s="184" t="s">
        <v>10</v>
      </c>
      <c r="E41" s="185" t="s">
        <v>160</v>
      </c>
      <c r="F41" s="186">
        <v>16</v>
      </c>
      <c r="G41" s="186">
        <v>6</v>
      </c>
      <c r="H41" s="121">
        <f t="shared" si="1"/>
        <v>37.5</v>
      </c>
    </row>
    <row r="42" spans="1:8" ht="78.75">
      <c r="A42" s="122" t="s">
        <v>165</v>
      </c>
      <c r="B42" s="122" t="s">
        <v>183</v>
      </c>
      <c r="C42" s="122"/>
      <c r="D42" s="122"/>
      <c r="E42" s="188" t="s">
        <v>184</v>
      </c>
      <c r="F42" s="124">
        <f t="shared" ref="F42:G45" si="12">F43</f>
        <v>336.8</v>
      </c>
      <c r="G42" s="124">
        <f t="shared" si="12"/>
        <v>84.2</v>
      </c>
      <c r="H42" s="187">
        <f t="shared" si="1"/>
        <v>25</v>
      </c>
    </row>
    <row r="43" spans="1:8" ht="31.5">
      <c r="A43" s="122" t="s">
        <v>165</v>
      </c>
      <c r="B43" s="122" t="s">
        <v>183</v>
      </c>
      <c r="C43" s="122" t="s">
        <v>240</v>
      </c>
      <c r="D43" s="122"/>
      <c r="E43" s="188" t="s">
        <v>241</v>
      </c>
      <c r="F43" s="124">
        <f t="shared" si="12"/>
        <v>336.8</v>
      </c>
      <c r="G43" s="124">
        <f t="shared" si="12"/>
        <v>84.2</v>
      </c>
      <c r="H43" s="187">
        <f t="shared" si="1"/>
        <v>25</v>
      </c>
    </row>
    <row r="44" spans="1:8" ht="15.75">
      <c r="A44" s="122" t="s">
        <v>165</v>
      </c>
      <c r="B44" s="122" t="s">
        <v>183</v>
      </c>
      <c r="C44" s="122" t="s">
        <v>257</v>
      </c>
      <c r="D44" s="122"/>
      <c r="E44" s="188" t="s">
        <v>258</v>
      </c>
      <c r="F44" s="124">
        <f t="shared" si="12"/>
        <v>336.8</v>
      </c>
      <c r="G44" s="124">
        <f t="shared" si="12"/>
        <v>84.2</v>
      </c>
      <c r="H44" s="187">
        <f t="shared" si="1"/>
        <v>25</v>
      </c>
    </row>
    <row r="45" spans="1:8" ht="15.75">
      <c r="A45" s="114" t="s">
        <v>165</v>
      </c>
      <c r="B45" s="114" t="s">
        <v>183</v>
      </c>
      <c r="C45" s="114" t="s">
        <v>259</v>
      </c>
      <c r="D45" s="114"/>
      <c r="E45" s="135" t="s">
        <v>11</v>
      </c>
      <c r="F45" s="116">
        <f t="shared" si="12"/>
        <v>336.8</v>
      </c>
      <c r="G45" s="116">
        <f t="shared" si="12"/>
        <v>84.2</v>
      </c>
      <c r="H45" s="116">
        <f t="shared" si="1"/>
        <v>25</v>
      </c>
    </row>
    <row r="46" spans="1:8" ht="31.5">
      <c r="A46" s="114" t="s">
        <v>165</v>
      </c>
      <c r="B46" s="114" t="s">
        <v>183</v>
      </c>
      <c r="C46" s="114" t="s">
        <v>260</v>
      </c>
      <c r="D46" s="114"/>
      <c r="E46" s="135" t="s">
        <v>261</v>
      </c>
      <c r="F46" s="116">
        <f>SUM(F47:F49)</f>
        <v>336.8</v>
      </c>
      <c r="G46" s="116">
        <f>SUM(G47:G49)</f>
        <v>84.2</v>
      </c>
      <c r="H46" s="116">
        <f t="shared" si="1"/>
        <v>25</v>
      </c>
    </row>
    <row r="47" spans="1:8" ht="63">
      <c r="A47" s="114" t="s">
        <v>165</v>
      </c>
      <c r="B47" s="114" t="s">
        <v>183</v>
      </c>
      <c r="C47" s="114" t="s">
        <v>204</v>
      </c>
      <c r="D47" s="114" t="s">
        <v>428</v>
      </c>
      <c r="E47" s="135" t="s">
        <v>263</v>
      </c>
      <c r="F47" s="116">
        <v>152.4</v>
      </c>
      <c r="G47" s="116">
        <v>38.1</v>
      </c>
      <c r="H47" s="116">
        <f t="shared" si="1"/>
        <v>25</v>
      </c>
    </row>
    <row r="48" spans="1:8" ht="63">
      <c r="A48" s="114" t="s">
        <v>165</v>
      </c>
      <c r="B48" s="114" t="s">
        <v>183</v>
      </c>
      <c r="C48" s="114" t="s">
        <v>205</v>
      </c>
      <c r="D48" s="114" t="s">
        <v>428</v>
      </c>
      <c r="E48" s="135" t="s">
        <v>264</v>
      </c>
      <c r="F48" s="116">
        <v>61.2</v>
      </c>
      <c r="G48" s="116">
        <v>15.3</v>
      </c>
      <c r="H48" s="116">
        <f t="shared" si="1"/>
        <v>25</v>
      </c>
    </row>
    <row r="49" spans="1:8" ht="110.25">
      <c r="A49" s="114" t="s">
        <v>165</v>
      </c>
      <c r="B49" s="114" t="s">
        <v>183</v>
      </c>
      <c r="C49" s="114" t="s">
        <v>206</v>
      </c>
      <c r="D49" s="114" t="s">
        <v>428</v>
      </c>
      <c r="E49" s="135" t="s">
        <v>265</v>
      </c>
      <c r="F49" s="116">
        <v>123.2</v>
      </c>
      <c r="G49" s="116">
        <v>30.8</v>
      </c>
      <c r="H49" s="116">
        <f t="shared" si="1"/>
        <v>25</v>
      </c>
    </row>
    <row r="50" spans="1:8" ht="15.75">
      <c r="A50" s="122" t="s">
        <v>165</v>
      </c>
      <c r="B50" s="122" t="s">
        <v>159</v>
      </c>
      <c r="C50" s="122"/>
      <c r="D50" s="122"/>
      <c r="E50" s="123" t="s">
        <v>13</v>
      </c>
      <c r="F50" s="124">
        <f>F51</f>
        <v>1000</v>
      </c>
      <c r="G50" s="124">
        <f>G51</f>
        <v>0</v>
      </c>
      <c r="H50" s="124">
        <f t="shared" si="1"/>
        <v>0</v>
      </c>
    </row>
    <row r="51" spans="1:8" ht="31.5">
      <c r="A51" s="122" t="s">
        <v>165</v>
      </c>
      <c r="B51" s="122" t="s">
        <v>159</v>
      </c>
      <c r="C51" s="122" t="s">
        <v>240</v>
      </c>
      <c r="D51" s="122"/>
      <c r="E51" s="123" t="s">
        <v>241</v>
      </c>
      <c r="F51" s="124">
        <f>F52</f>
        <v>1000</v>
      </c>
      <c r="G51" s="124">
        <v>0</v>
      </c>
      <c r="H51" s="124">
        <f t="shared" si="1"/>
        <v>0</v>
      </c>
    </row>
    <row r="52" spans="1:8" ht="15.75">
      <c r="A52" s="114" t="s">
        <v>165</v>
      </c>
      <c r="B52" s="114" t="s">
        <v>159</v>
      </c>
      <c r="C52" s="114" t="s">
        <v>257</v>
      </c>
      <c r="D52" s="114"/>
      <c r="E52" s="115" t="s">
        <v>258</v>
      </c>
      <c r="F52" s="116">
        <f>F53</f>
        <v>1000</v>
      </c>
      <c r="G52" s="116">
        <f t="shared" ref="G52" si="13">G53</f>
        <v>0</v>
      </c>
      <c r="H52" s="116">
        <f t="shared" si="1"/>
        <v>0</v>
      </c>
    </row>
    <row r="53" spans="1:8" ht="15.75">
      <c r="A53" s="114" t="s">
        <v>165</v>
      </c>
      <c r="B53" s="114" t="s">
        <v>159</v>
      </c>
      <c r="C53" s="114" t="s">
        <v>259</v>
      </c>
      <c r="D53" s="114"/>
      <c r="E53" s="115" t="s">
        <v>11</v>
      </c>
      <c r="F53" s="116">
        <f>F54</f>
        <v>1000</v>
      </c>
      <c r="G53" s="116">
        <f t="shared" ref="G53" si="14">G54</f>
        <v>0</v>
      </c>
      <c r="H53" s="116">
        <f t="shared" si="1"/>
        <v>0</v>
      </c>
    </row>
    <row r="54" spans="1:8" ht="15.75">
      <c r="A54" s="114" t="s">
        <v>165</v>
      </c>
      <c r="B54" s="114" t="s">
        <v>159</v>
      </c>
      <c r="C54" s="114" t="s">
        <v>266</v>
      </c>
      <c r="D54" s="114"/>
      <c r="E54" s="115" t="s">
        <v>267</v>
      </c>
      <c r="F54" s="116">
        <f>F55</f>
        <v>1000</v>
      </c>
      <c r="G54" s="116">
        <f t="shared" ref="G54" si="15">G55</f>
        <v>0</v>
      </c>
      <c r="H54" s="116">
        <f t="shared" si="1"/>
        <v>0</v>
      </c>
    </row>
    <row r="55" spans="1:8" ht="31.5">
      <c r="A55" s="119" t="s">
        <v>165</v>
      </c>
      <c r="B55" s="119" t="s">
        <v>159</v>
      </c>
      <c r="C55" s="119" t="s">
        <v>207</v>
      </c>
      <c r="D55" s="119"/>
      <c r="E55" s="120" t="s">
        <v>268</v>
      </c>
      <c r="F55" s="121">
        <v>1000</v>
      </c>
      <c r="G55" s="121">
        <v>0</v>
      </c>
      <c r="H55" s="121">
        <f t="shared" si="1"/>
        <v>0</v>
      </c>
    </row>
    <row r="56" spans="1:8" ht="31.5">
      <c r="A56" s="122" t="s">
        <v>165</v>
      </c>
      <c r="B56" s="122" t="s">
        <v>182</v>
      </c>
      <c r="C56" s="122"/>
      <c r="D56" s="122"/>
      <c r="E56" s="123" t="s">
        <v>15</v>
      </c>
      <c r="F56" s="124">
        <f>F57</f>
        <v>400</v>
      </c>
      <c r="G56" s="124">
        <f>G57</f>
        <v>118.7055</v>
      </c>
      <c r="H56" s="116">
        <f t="shared" si="1"/>
        <v>29.676375</v>
      </c>
    </row>
    <row r="57" spans="1:8" ht="31.5">
      <c r="A57" s="122" t="s">
        <v>165</v>
      </c>
      <c r="B57" s="122" t="s">
        <v>182</v>
      </c>
      <c r="C57" s="122" t="s">
        <v>240</v>
      </c>
      <c r="D57" s="122"/>
      <c r="E57" s="123" t="s">
        <v>241</v>
      </c>
      <c r="F57" s="124">
        <f>F58</f>
        <v>400</v>
      </c>
      <c r="G57" s="124">
        <f t="shared" ref="G57" si="16">G58</f>
        <v>118.7055</v>
      </c>
      <c r="H57" s="116">
        <f t="shared" si="1"/>
        <v>29.676375</v>
      </c>
    </row>
    <row r="58" spans="1:8" ht="15.75">
      <c r="A58" s="114" t="s">
        <v>165</v>
      </c>
      <c r="B58" s="114" t="s">
        <v>182</v>
      </c>
      <c r="C58" s="114" t="s">
        <v>257</v>
      </c>
      <c r="D58" s="114"/>
      <c r="E58" s="115" t="s">
        <v>258</v>
      </c>
      <c r="F58" s="116">
        <f>F59</f>
        <v>400</v>
      </c>
      <c r="G58" s="116">
        <f t="shared" ref="G58" si="17">G59</f>
        <v>118.7055</v>
      </c>
      <c r="H58" s="116">
        <f t="shared" si="1"/>
        <v>29.676375</v>
      </c>
    </row>
    <row r="59" spans="1:8" ht="15.75">
      <c r="A59" s="114" t="s">
        <v>165</v>
      </c>
      <c r="B59" s="114" t="s">
        <v>182</v>
      </c>
      <c r="C59" s="114" t="s">
        <v>259</v>
      </c>
      <c r="D59" s="114"/>
      <c r="E59" s="115" t="s">
        <v>11</v>
      </c>
      <c r="F59" s="116">
        <f>F60</f>
        <v>400</v>
      </c>
      <c r="G59" s="116">
        <f t="shared" ref="G59" si="18">G60</f>
        <v>118.7055</v>
      </c>
      <c r="H59" s="116">
        <f t="shared" si="1"/>
        <v>29.676375</v>
      </c>
    </row>
    <row r="60" spans="1:8" ht="15.75">
      <c r="A60" s="114" t="s">
        <v>165</v>
      </c>
      <c r="B60" s="114" t="s">
        <v>182</v>
      </c>
      <c r="C60" s="114" t="s">
        <v>266</v>
      </c>
      <c r="D60" s="114"/>
      <c r="E60" s="115" t="s">
        <v>267</v>
      </c>
      <c r="F60" s="116">
        <f>F61+F63</f>
        <v>400</v>
      </c>
      <c r="G60" s="116">
        <f>G61+G63</f>
        <v>118.7055</v>
      </c>
      <c r="H60" s="116">
        <f t="shared" si="1"/>
        <v>29.676375</v>
      </c>
    </row>
    <row r="61" spans="1:8" ht="47.25">
      <c r="A61" s="129" t="s">
        <v>165</v>
      </c>
      <c r="B61" s="129" t="s">
        <v>182</v>
      </c>
      <c r="C61" s="129" t="s">
        <v>416</v>
      </c>
      <c r="D61" s="129"/>
      <c r="E61" s="130" t="s">
        <v>415</v>
      </c>
      <c r="F61" s="131">
        <f>F62</f>
        <v>100</v>
      </c>
      <c r="G61" s="131">
        <f>G62</f>
        <v>0</v>
      </c>
      <c r="H61" s="131">
        <v>200</v>
      </c>
    </row>
    <row r="62" spans="1:8" ht="47.25">
      <c r="A62" s="198" t="s">
        <v>165</v>
      </c>
      <c r="B62" s="198" t="s">
        <v>182</v>
      </c>
      <c r="C62" s="198" t="s">
        <v>416</v>
      </c>
      <c r="D62" s="198" t="s">
        <v>10</v>
      </c>
      <c r="E62" s="197" t="s">
        <v>351</v>
      </c>
      <c r="F62" s="199">
        <v>100</v>
      </c>
      <c r="G62" s="199">
        <v>0</v>
      </c>
      <c r="H62" s="199">
        <v>200</v>
      </c>
    </row>
    <row r="63" spans="1:8" ht="94.5">
      <c r="A63" s="114" t="s">
        <v>165</v>
      </c>
      <c r="B63" s="114" t="s">
        <v>182</v>
      </c>
      <c r="C63" s="114" t="s">
        <v>208</v>
      </c>
      <c r="D63" s="114"/>
      <c r="E63" s="115" t="s">
        <v>269</v>
      </c>
      <c r="F63" s="116">
        <f>F64</f>
        <v>300</v>
      </c>
      <c r="G63" s="116">
        <f t="shared" ref="G63" si="19">G64</f>
        <v>118.7055</v>
      </c>
      <c r="H63" s="116">
        <f t="shared" si="1"/>
        <v>39.5685</v>
      </c>
    </row>
    <row r="64" spans="1:8" ht="15.75">
      <c r="A64" s="114" t="s">
        <v>165</v>
      </c>
      <c r="B64" s="114" t="s">
        <v>182</v>
      </c>
      <c r="C64" s="114" t="s">
        <v>208</v>
      </c>
      <c r="D64" s="114" t="s">
        <v>10</v>
      </c>
      <c r="E64" s="115" t="s">
        <v>160</v>
      </c>
      <c r="F64" s="116">
        <v>300</v>
      </c>
      <c r="G64" s="116">
        <v>118.7055</v>
      </c>
      <c r="H64" s="116">
        <f t="shared" si="1"/>
        <v>39.5685</v>
      </c>
    </row>
    <row r="65" spans="1:8" ht="15.75">
      <c r="A65" s="111" t="s">
        <v>158</v>
      </c>
      <c r="B65" s="111" t="s">
        <v>161</v>
      </c>
      <c r="C65" s="111"/>
      <c r="D65" s="111"/>
      <c r="E65" s="112" t="s">
        <v>34</v>
      </c>
      <c r="F65" s="113">
        <f t="shared" ref="F65:F70" si="20">F66</f>
        <v>314.60000000000002</v>
      </c>
      <c r="G65" s="113">
        <f t="shared" ref="G65" si="21">G66</f>
        <v>58.011589999999998</v>
      </c>
      <c r="H65" s="127">
        <f t="shared" si="1"/>
        <v>18.439793388429752</v>
      </c>
    </row>
    <row r="66" spans="1:8" ht="31.5">
      <c r="A66" s="114" t="s">
        <v>158</v>
      </c>
      <c r="B66" s="114" t="s">
        <v>173</v>
      </c>
      <c r="C66" s="114"/>
      <c r="D66" s="114"/>
      <c r="E66" s="115" t="s">
        <v>98</v>
      </c>
      <c r="F66" s="116">
        <f t="shared" si="20"/>
        <v>314.60000000000002</v>
      </c>
      <c r="G66" s="116">
        <f t="shared" ref="G66" si="22">G67</f>
        <v>58.011589999999998</v>
      </c>
      <c r="H66" s="116">
        <f t="shared" si="1"/>
        <v>18.439793388429752</v>
      </c>
    </row>
    <row r="67" spans="1:8" ht="31.5">
      <c r="A67" s="114" t="s">
        <v>158</v>
      </c>
      <c r="B67" s="114" t="s">
        <v>173</v>
      </c>
      <c r="C67" s="114" t="s">
        <v>240</v>
      </c>
      <c r="D67" s="114"/>
      <c r="E67" s="115" t="s">
        <v>241</v>
      </c>
      <c r="F67" s="116">
        <f t="shared" si="20"/>
        <v>314.60000000000002</v>
      </c>
      <c r="G67" s="116">
        <f t="shared" ref="G67" si="23">G68</f>
        <v>58.011589999999998</v>
      </c>
      <c r="H67" s="116">
        <f t="shared" si="1"/>
        <v>18.439793388429752</v>
      </c>
    </row>
    <row r="68" spans="1:8" ht="15.75">
      <c r="A68" s="114" t="s">
        <v>158</v>
      </c>
      <c r="B68" s="114" t="s">
        <v>173</v>
      </c>
      <c r="C68" s="114" t="s">
        <v>257</v>
      </c>
      <c r="D68" s="114"/>
      <c r="E68" s="115" t="s">
        <v>258</v>
      </c>
      <c r="F68" s="116">
        <f t="shared" si="20"/>
        <v>314.60000000000002</v>
      </c>
      <c r="G68" s="116">
        <f t="shared" ref="G68" si="24">G69</f>
        <v>58.011589999999998</v>
      </c>
      <c r="H68" s="116">
        <f t="shared" si="1"/>
        <v>18.439793388429752</v>
      </c>
    </row>
    <row r="69" spans="1:8" ht="15.75">
      <c r="A69" s="114" t="s">
        <v>158</v>
      </c>
      <c r="B69" s="114" t="s">
        <v>173</v>
      </c>
      <c r="C69" s="114" t="s">
        <v>259</v>
      </c>
      <c r="D69" s="114"/>
      <c r="E69" s="115" t="s">
        <v>11</v>
      </c>
      <c r="F69" s="116">
        <f t="shared" si="20"/>
        <v>314.60000000000002</v>
      </c>
      <c r="G69" s="116">
        <f t="shared" ref="G69" si="25">G70</f>
        <v>58.011589999999998</v>
      </c>
      <c r="H69" s="116">
        <f t="shared" si="1"/>
        <v>18.439793388429752</v>
      </c>
    </row>
    <row r="70" spans="1:8" ht="15.75">
      <c r="A70" s="114" t="s">
        <v>158</v>
      </c>
      <c r="B70" s="114" t="s">
        <v>173</v>
      </c>
      <c r="C70" s="114" t="s">
        <v>266</v>
      </c>
      <c r="D70" s="114"/>
      <c r="E70" s="115" t="s">
        <v>267</v>
      </c>
      <c r="F70" s="116">
        <f t="shared" si="20"/>
        <v>314.60000000000002</v>
      </c>
      <c r="G70" s="116">
        <f t="shared" ref="G70" si="26">G71</f>
        <v>58.011589999999998</v>
      </c>
      <c r="H70" s="116">
        <f t="shared" ref="H70:H130" si="27">G70/F70*100</f>
        <v>18.439793388429752</v>
      </c>
    </row>
    <row r="71" spans="1:8" ht="47.25">
      <c r="A71" s="114" t="s">
        <v>158</v>
      </c>
      <c r="B71" s="114" t="s">
        <v>173</v>
      </c>
      <c r="C71" s="114" t="s">
        <v>209</v>
      </c>
      <c r="D71" s="114"/>
      <c r="E71" s="115" t="s">
        <v>270</v>
      </c>
      <c r="F71" s="116">
        <f>F72+F73</f>
        <v>314.60000000000002</v>
      </c>
      <c r="G71" s="116">
        <f t="shared" ref="G71" si="28">G72+G73</f>
        <v>58.011589999999998</v>
      </c>
      <c r="H71" s="116">
        <f t="shared" si="27"/>
        <v>18.439793388429752</v>
      </c>
    </row>
    <row r="72" spans="1:8" ht="31.5">
      <c r="A72" s="114" t="s">
        <v>158</v>
      </c>
      <c r="B72" s="114" t="s">
        <v>173</v>
      </c>
      <c r="C72" s="114" t="s">
        <v>209</v>
      </c>
      <c r="D72" s="114" t="s">
        <v>9</v>
      </c>
      <c r="E72" s="115" t="s">
        <v>181</v>
      </c>
      <c r="F72" s="116">
        <v>241.62873999999999</v>
      </c>
      <c r="G72" s="116">
        <v>45.849620000000002</v>
      </c>
      <c r="H72" s="116">
        <f t="shared" si="27"/>
        <v>18.975234485765231</v>
      </c>
    </row>
    <row r="73" spans="1:8" ht="78.75">
      <c r="A73" s="114" t="s">
        <v>158</v>
      </c>
      <c r="B73" s="114" t="s">
        <v>173</v>
      </c>
      <c r="C73" s="114" t="s">
        <v>209</v>
      </c>
      <c r="D73" s="114" t="s">
        <v>31</v>
      </c>
      <c r="E73" s="115" t="s">
        <v>180</v>
      </c>
      <c r="F73" s="116">
        <v>72.971260000000001</v>
      </c>
      <c r="G73" s="116">
        <v>12.16197</v>
      </c>
      <c r="H73" s="116">
        <f t="shared" si="27"/>
        <v>16.666794570903669</v>
      </c>
    </row>
    <row r="74" spans="1:8" ht="63">
      <c r="A74" s="111" t="s">
        <v>173</v>
      </c>
      <c r="B74" s="111" t="s">
        <v>161</v>
      </c>
      <c r="C74" s="111"/>
      <c r="D74" s="111"/>
      <c r="E74" s="112" t="s">
        <v>99</v>
      </c>
      <c r="F74" s="113">
        <f t="shared" ref="F74:F80" si="29">F75</f>
        <v>500</v>
      </c>
      <c r="G74" s="113">
        <f t="shared" ref="G74" si="30">G75</f>
        <v>0</v>
      </c>
      <c r="H74" s="127">
        <f t="shared" si="27"/>
        <v>0</v>
      </c>
    </row>
    <row r="75" spans="1:8" ht="47.25">
      <c r="A75" s="125" t="s">
        <v>173</v>
      </c>
      <c r="B75" s="125" t="s">
        <v>178</v>
      </c>
      <c r="C75" s="125"/>
      <c r="D75" s="125"/>
      <c r="E75" s="126" t="s">
        <v>179</v>
      </c>
      <c r="F75" s="127">
        <f t="shared" si="29"/>
        <v>500</v>
      </c>
      <c r="G75" s="127">
        <f t="shared" ref="G75" si="31">G76</f>
        <v>0</v>
      </c>
      <c r="H75" s="127">
        <f t="shared" si="27"/>
        <v>0</v>
      </c>
    </row>
    <row r="76" spans="1:8" ht="31.5">
      <c r="A76" s="114" t="s">
        <v>173</v>
      </c>
      <c r="B76" s="114" t="s">
        <v>178</v>
      </c>
      <c r="C76" s="114" t="s">
        <v>271</v>
      </c>
      <c r="D76" s="114"/>
      <c r="E76" s="115" t="s">
        <v>272</v>
      </c>
      <c r="F76" s="116">
        <f t="shared" si="29"/>
        <v>500</v>
      </c>
      <c r="G76" s="116">
        <f t="shared" ref="G76" si="32">G77</f>
        <v>0</v>
      </c>
      <c r="H76" s="116">
        <f t="shared" si="27"/>
        <v>0</v>
      </c>
    </row>
    <row r="77" spans="1:8" ht="94.5">
      <c r="A77" s="114" t="s">
        <v>173</v>
      </c>
      <c r="B77" s="114" t="s">
        <v>178</v>
      </c>
      <c r="C77" s="114" t="s">
        <v>273</v>
      </c>
      <c r="D77" s="114"/>
      <c r="E77" s="115" t="s">
        <v>274</v>
      </c>
      <c r="F77" s="116">
        <f t="shared" si="29"/>
        <v>500</v>
      </c>
      <c r="G77" s="116">
        <f t="shared" ref="G77" si="33">G78</f>
        <v>0</v>
      </c>
      <c r="H77" s="116">
        <f t="shared" si="27"/>
        <v>0</v>
      </c>
    </row>
    <row r="78" spans="1:8" ht="15.75">
      <c r="A78" s="114" t="s">
        <v>173</v>
      </c>
      <c r="B78" s="114" t="s">
        <v>178</v>
      </c>
      <c r="C78" s="114" t="s">
        <v>275</v>
      </c>
      <c r="D78" s="114"/>
      <c r="E78" s="115" t="s">
        <v>276</v>
      </c>
      <c r="F78" s="116">
        <f t="shared" si="29"/>
        <v>500</v>
      </c>
      <c r="G78" s="116">
        <f t="shared" ref="G78" si="34">G79</f>
        <v>0</v>
      </c>
      <c r="H78" s="116">
        <f t="shared" si="27"/>
        <v>0</v>
      </c>
    </row>
    <row r="79" spans="1:8" ht="31.5">
      <c r="A79" s="114" t="s">
        <v>173</v>
      </c>
      <c r="B79" s="114" t="s">
        <v>178</v>
      </c>
      <c r="C79" s="114" t="s">
        <v>277</v>
      </c>
      <c r="D79" s="114"/>
      <c r="E79" s="117" t="s">
        <v>278</v>
      </c>
      <c r="F79" s="116">
        <f t="shared" si="29"/>
        <v>500</v>
      </c>
      <c r="G79" s="116">
        <f t="shared" ref="G79" si="35">G80</f>
        <v>0</v>
      </c>
      <c r="H79" s="116">
        <f t="shared" si="27"/>
        <v>0</v>
      </c>
    </row>
    <row r="80" spans="1:8" ht="31.5">
      <c r="A80" s="114" t="s">
        <v>173</v>
      </c>
      <c r="B80" s="114" t="s">
        <v>178</v>
      </c>
      <c r="C80" s="114" t="s">
        <v>279</v>
      </c>
      <c r="D80" s="114"/>
      <c r="E80" s="115" t="s">
        <v>280</v>
      </c>
      <c r="F80" s="116">
        <f t="shared" si="29"/>
        <v>500</v>
      </c>
      <c r="G80" s="116">
        <f t="shared" ref="G80" si="36">G81</f>
        <v>0</v>
      </c>
      <c r="H80" s="116">
        <f t="shared" si="27"/>
        <v>0</v>
      </c>
    </row>
    <row r="81" spans="1:8" ht="31.5">
      <c r="A81" s="119" t="s">
        <v>173</v>
      </c>
      <c r="B81" s="119" t="s">
        <v>178</v>
      </c>
      <c r="C81" s="119" t="s">
        <v>279</v>
      </c>
      <c r="D81" s="119" t="s">
        <v>10</v>
      </c>
      <c r="E81" s="120" t="s">
        <v>160</v>
      </c>
      <c r="F81" s="121">
        <v>500</v>
      </c>
      <c r="G81" s="121">
        <v>0</v>
      </c>
      <c r="H81" s="121">
        <f t="shared" si="27"/>
        <v>0</v>
      </c>
    </row>
    <row r="82" spans="1:8" ht="15.75">
      <c r="A82" s="111" t="s">
        <v>162</v>
      </c>
      <c r="B82" s="111" t="s">
        <v>161</v>
      </c>
      <c r="C82" s="111"/>
      <c r="D82" s="111"/>
      <c r="E82" s="112" t="s">
        <v>101</v>
      </c>
      <c r="F82" s="113">
        <f>F83+F97</f>
        <v>7501.5349999999999</v>
      </c>
      <c r="G82" s="113">
        <f>G83+G97</f>
        <v>1483.7639999999999</v>
      </c>
      <c r="H82" s="116">
        <f t="shared" si="27"/>
        <v>19.779471801437971</v>
      </c>
    </row>
    <row r="83" spans="1:8" ht="31.5">
      <c r="A83" s="114" t="s">
        <v>162</v>
      </c>
      <c r="B83" s="114" t="s">
        <v>177</v>
      </c>
      <c r="C83" s="114"/>
      <c r="D83" s="114"/>
      <c r="E83" s="115" t="s">
        <v>103</v>
      </c>
      <c r="F83" s="116">
        <f>F84</f>
        <v>6996.5349999999999</v>
      </c>
      <c r="G83" s="116">
        <f t="shared" ref="G83" si="37">G84</f>
        <v>1371.2639999999999</v>
      </c>
      <c r="H83" s="116">
        <f t="shared" si="27"/>
        <v>19.599187312005157</v>
      </c>
    </row>
    <row r="84" spans="1:8" ht="31.5">
      <c r="A84" s="114" t="s">
        <v>162</v>
      </c>
      <c r="B84" s="114" t="s">
        <v>177</v>
      </c>
      <c r="C84" s="114" t="s">
        <v>271</v>
      </c>
      <c r="D84" s="114"/>
      <c r="E84" s="115" t="s">
        <v>272</v>
      </c>
      <c r="F84" s="116">
        <f>F85</f>
        <v>6996.5349999999999</v>
      </c>
      <c r="G84" s="116">
        <f t="shared" ref="G84" si="38">G85</f>
        <v>1371.2639999999999</v>
      </c>
      <c r="H84" s="116">
        <f t="shared" si="27"/>
        <v>19.599187312005157</v>
      </c>
    </row>
    <row r="85" spans="1:8" ht="110.25">
      <c r="A85" s="122" t="s">
        <v>162</v>
      </c>
      <c r="B85" s="122" t="s">
        <v>177</v>
      </c>
      <c r="C85" s="122" t="s">
        <v>273</v>
      </c>
      <c r="D85" s="122"/>
      <c r="E85" s="123" t="s">
        <v>274</v>
      </c>
      <c r="F85" s="124">
        <f>F86</f>
        <v>6996.5349999999999</v>
      </c>
      <c r="G85" s="124">
        <f>G86</f>
        <v>1371.2639999999999</v>
      </c>
      <c r="H85" s="124">
        <f t="shared" si="27"/>
        <v>19.599187312005157</v>
      </c>
    </row>
    <row r="86" spans="1:8" ht="31.5">
      <c r="A86" s="122" t="s">
        <v>162</v>
      </c>
      <c r="B86" s="122" t="s">
        <v>177</v>
      </c>
      <c r="C86" s="122" t="s">
        <v>275</v>
      </c>
      <c r="D86" s="122"/>
      <c r="E86" s="123" t="s">
        <v>276</v>
      </c>
      <c r="F86" s="124">
        <f>F87+F94</f>
        <v>6996.5349999999999</v>
      </c>
      <c r="G86" s="124">
        <f t="shared" ref="G86" si="39">G87+G94</f>
        <v>1371.2639999999999</v>
      </c>
      <c r="H86" s="124">
        <f t="shared" si="27"/>
        <v>19.599187312005157</v>
      </c>
    </row>
    <row r="87" spans="1:8" ht="78.75">
      <c r="A87" s="122" t="s">
        <v>162</v>
      </c>
      <c r="B87" s="122" t="s">
        <v>177</v>
      </c>
      <c r="C87" s="122" t="s">
        <v>281</v>
      </c>
      <c r="D87" s="122"/>
      <c r="E87" s="123" t="s">
        <v>282</v>
      </c>
      <c r="F87" s="124">
        <f>F88+F90+F92</f>
        <v>6986.5349999999999</v>
      </c>
      <c r="G87" s="124">
        <f t="shared" ref="G87" si="40">G88+G90+G92</f>
        <v>1371.2639999999999</v>
      </c>
      <c r="H87" s="124">
        <f t="shared" si="27"/>
        <v>19.627240112587998</v>
      </c>
    </row>
    <row r="88" spans="1:8" ht="31.5">
      <c r="A88" s="122" t="s">
        <v>162</v>
      </c>
      <c r="B88" s="122" t="s">
        <v>177</v>
      </c>
      <c r="C88" s="122" t="s">
        <v>210</v>
      </c>
      <c r="D88" s="122"/>
      <c r="E88" s="123" t="s">
        <v>283</v>
      </c>
      <c r="F88" s="124">
        <f>F89</f>
        <v>2400</v>
      </c>
      <c r="G88" s="124">
        <f t="shared" ref="G88" si="41">G89</f>
        <v>1371.2639999999999</v>
      </c>
      <c r="H88" s="124">
        <f t="shared" si="27"/>
        <v>57.135999999999996</v>
      </c>
    </row>
    <row r="89" spans="1:8" ht="15.75">
      <c r="A89" s="114" t="s">
        <v>162</v>
      </c>
      <c r="B89" s="114" t="s">
        <v>177</v>
      </c>
      <c r="C89" s="114" t="s">
        <v>210</v>
      </c>
      <c r="D89" s="114" t="s">
        <v>10</v>
      </c>
      <c r="E89" s="115" t="s">
        <v>160</v>
      </c>
      <c r="F89" s="116">
        <v>2400</v>
      </c>
      <c r="G89" s="116">
        <v>1371.2639999999999</v>
      </c>
      <c r="H89" s="116">
        <f t="shared" si="27"/>
        <v>57.135999999999996</v>
      </c>
    </row>
    <row r="90" spans="1:8" ht="47.25">
      <c r="A90" s="122" t="s">
        <v>162</v>
      </c>
      <c r="B90" s="122" t="s">
        <v>177</v>
      </c>
      <c r="C90" s="122" t="s">
        <v>211</v>
      </c>
      <c r="D90" s="122"/>
      <c r="E90" s="123" t="s">
        <v>284</v>
      </c>
      <c r="F90" s="124">
        <f>F91</f>
        <v>3300</v>
      </c>
      <c r="G90" s="124">
        <f t="shared" ref="G90" si="42">G91</f>
        <v>0</v>
      </c>
      <c r="H90" s="124">
        <f t="shared" si="27"/>
        <v>0</v>
      </c>
    </row>
    <row r="91" spans="1:8" ht="15.75">
      <c r="A91" s="114" t="s">
        <v>162</v>
      </c>
      <c r="B91" s="114" t="s">
        <v>177</v>
      </c>
      <c r="C91" s="114" t="s">
        <v>211</v>
      </c>
      <c r="D91" s="114" t="s">
        <v>10</v>
      </c>
      <c r="E91" s="115" t="s">
        <v>160</v>
      </c>
      <c r="F91" s="116">
        <v>3300</v>
      </c>
      <c r="G91" s="116">
        <v>0</v>
      </c>
      <c r="H91" s="116">
        <f t="shared" si="27"/>
        <v>0</v>
      </c>
    </row>
    <row r="92" spans="1:8" ht="173.25">
      <c r="A92" s="122" t="s">
        <v>162</v>
      </c>
      <c r="B92" s="122" t="s">
        <v>177</v>
      </c>
      <c r="C92" s="122" t="s">
        <v>212</v>
      </c>
      <c r="D92" s="122"/>
      <c r="E92" s="128" t="s">
        <v>285</v>
      </c>
      <c r="F92" s="124">
        <f>F93</f>
        <v>1286.5350000000001</v>
      </c>
      <c r="G92" s="124">
        <f t="shared" ref="G92" si="43">G93</f>
        <v>0</v>
      </c>
      <c r="H92" s="124">
        <f t="shared" si="27"/>
        <v>0</v>
      </c>
    </row>
    <row r="93" spans="1:8" ht="15.75">
      <c r="A93" s="114" t="s">
        <v>162</v>
      </c>
      <c r="B93" s="114" t="s">
        <v>177</v>
      </c>
      <c r="C93" s="114" t="s">
        <v>212</v>
      </c>
      <c r="D93" s="114" t="s">
        <v>10</v>
      </c>
      <c r="E93" s="115" t="s">
        <v>160</v>
      </c>
      <c r="F93" s="116">
        <v>1286.5350000000001</v>
      </c>
      <c r="G93" s="116">
        <v>0</v>
      </c>
      <c r="H93" s="116">
        <f t="shared" si="27"/>
        <v>0</v>
      </c>
    </row>
    <row r="94" spans="1:8" ht="78.75">
      <c r="A94" s="122" t="s">
        <v>162</v>
      </c>
      <c r="B94" s="122" t="s">
        <v>177</v>
      </c>
      <c r="C94" s="122" t="s">
        <v>286</v>
      </c>
      <c r="D94" s="122"/>
      <c r="E94" s="123" t="s">
        <v>287</v>
      </c>
      <c r="F94" s="124">
        <f>F95</f>
        <v>10</v>
      </c>
      <c r="G94" s="124">
        <f t="shared" ref="G94" si="44">G95</f>
        <v>0</v>
      </c>
      <c r="H94" s="121">
        <f t="shared" si="27"/>
        <v>0</v>
      </c>
    </row>
    <row r="95" spans="1:8" ht="47.25">
      <c r="A95" s="114" t="s">
        <v>162</v>
      </c>
      <c r="B95" s="114" t="s">
        <v>177</v>
      </c>
      <c r="C95" s="114" t="s">
        <v>213</v>
      </c>
      <c r="D95" s="114"/>
      <c r="E95" s="115" t="s">
        <v>288</v>
      </c>
      <c r="F95" s="116">
        <f>F96</f>
        <v>10</v>
      </c>
      <c r="G95" s="116">
        <f t="shared" ref="G95" si="45">G96</f>
        <v>0</v>
      </c>
      <c r="H95" s="116">
        <f t="shared" si="27"/>
        <v>0</v>
      </c>
    </row>
    <row r="96" spans="1:8" ht="15.75">
      <c r="A96" s="114" t="s">
        <v>162</v>
      </c>
      <c r="B96" s="114" t="s">
        <v>177</v>
      </c>
      <c r="C96" s="114" t="s">
        <v>213</v>
      </c>
      <c r="D96" s="114" t="s">
        <v>10</v>
      </c>
      <c r="E96" s="115" t="s">
        <v>160</v>
      </c>
      <c r="F96" s="116">
        <v>10</v>
      </c>
      <c r="G96" s="116">
        <v>0</v>
      </c>
      <c r="H96" s="116">
        <f t="shared" si="27"/>
        <v>0</v>
      </c>
    </row>
    <row r="97" spans="1:8" ht="31.5">
      <c r="A97" s="122" t="s">
        <v>162</v>
      </c>
      <c r="B97" s="122" t="s">
        <v>176</v>
      </c>
      <c r="C97" s="122"/>
      <c r="D97" s="122"/>
      <c r="E97" s="123" t="s">
        <v>104</v>
      </c>
      <c r="F97" s="124">
        <f>F98</f>
        <v>505</v>
      </c>
      <c r="G97" s="124">
        <f t="shared" ref="G97" si="46">G98</f>
        <v>112.5</v>
      </c>
      <c r="H97" s="124">
        <f t="shared" si="27"/>
        <v>22.277227722772277</v>
      </c>
    </row>
    <row r="98" spans="1:8" ht="31.5">
      <c r="A98" s="114" t="s">
        <v>162</v>
      </c>
      <c r="B98" s="114" t="s">
        <v>176</v>
      </c>
      <c r="C98" s="114" t="s">
        <v>271</v>
      </c>
      <c r="D98" s="114"/>
      <c r="E98" s="115" t="s">
        <v>272</v>
      </c>
      <c r="F98" s="116">
        <f>F99</f>
        <v>505</v>
      </c>
      <c r="G98" s="116">
        <f t="shared" ref="G98" si="47">G99</f>
        <v>112.5</v>
      </c>
      <c r="H98" s="116">
        <f t="shared" si="27"/>
        <v>22.277227722772277</v>
      </c>
    </row>
    <row r="99" spans="1:8" ht="94.5">
      <c r="A99" s="114" t="s">
        <v>162</v>
      </c>
      <c r="B99" s="114" t="s">
        <v>176</v>
      </c>
      <c r="C99" s="114" t="s">
        <v>273</v>
      </c>
      <c r="D99" s="114"/>
      <c r="E99" s="115" t="s">
        <v>274</v>
      </c>
      <c r="F99" s="116">
        <f>F100</f>
        <v>505</v>
      </c>
      <c r="G99" s="116">
        <f t="shared" ref="G99" si="48">G100</f>
        <v>112.5</v>
      </c>
      <c r="H99" s="116">
        <f t="shared" si="27"/>
        <v>22.277227722772277</v>
      </c>
    </row>
    <row r="100" spans="1:8" ht="15.75">
      <c r="A100" s="114" t="s">
        <v>162</v>
      </c>
      <c r="B100" s="114" t="s">
        <v>176</v>
      </c>
      <c r="C100" s="114" t="s">
        <v>275</v>
      </c>
      <c r="D100" s="114"/>
      <c r="E100" s="115" t="s">
        <v>276</v>
      </c>
      <c r="F100" s="116">
        <f>F101</f>
        <v>505</v>
      </c>
      <c r="G100" s="116">
        <f t="shared" ref="G100" si="49">G101</f>
        <v>112.5</v>
      </c>
      <c r="H100" s="116">
        <f t="shared" si="27"/>
        <v>22.277227722772277</v>
      </c>
    </row>
    <row r="101" spans="1:8" ht="47.25">
      <c r="A101" s="114" t="s">
        <v>162</v>
      </c>
      <c r="B101" s="114" t="s">
        <v>176</v>
      </c>
      <c r="C101" s="114" t="s">
        <v>291</v>
      </c>
      <c r="D101" s="114"/>
      <c r="E101" s="115" t="s">
        <v>292</v>
      </c>
      <c r="F101" s="116">
        <f>F102+F104</f>
        <v>505</v>
      </c>
      <c r="G101" s="116">
        <f t="shared" ref="G101" si="50">G102+G104</f>
        <v>112.5</v>
      </c>
      <c r="H101" s="116">
        <f t="shared" si="27"/>
        <v>22.277227722772277</v>
      </c>
    </row>
    <row r="102" spans="1:8" ht="47.25">
      <c r="A102" s="119" t="s">
        <v>162</v>
      </c>
      <c r="B102" s="119" t="s">
        <v>176</v>
      </c>
      <c r="C102" s="119" t="s">
        <v>214</v>
      </c>
      <c r="D102" s="119"/>
      <c r="E102" s="120" t="s">
        <v>293</v>
      </c>
      <c r="F102" s="121">
        <f>F103</f>
        <v>5</v>
      </c>
      <c r="G102" s="121">
        <f t="shared" ref="G102" si="51">G103</f>
        <v>0</v>
      </c>
      <c r="H102" s="121">
        <f t="shared" si="27"/>
        <v>0</v>
      </c>
    </row>
    <row r="103" spans="1:8" ht="15.75">
      <c r="A103" s="114" t="s">
        <v>162</v>
      </c>
      <c r="B103" s="114" t="s">
        <v>176</v>
      </c>
      <c r="C103" s="114" t="s">
        <v>214</v>
      </c>
      <c r="D103" s="114" t="s">
        <v>10</v>
      </c>
      <c r="E103" s="115" t="s">
        <v>160</v>
      </c>
      <c r="F103" s="116">
        <v>5</v>
      </c>
      <c r="G103" s="116">
        <v>0</v>
      </c>
      <c r="H103" s="116">
        <f t="shared" si="27"/>
        <v>0</v>
      </c>
    </row>
    <row r="104" spans="1:8" ht="31.5">
      <c r="A104" s="119" t="s">
        <v>162</v>
      </c>
      <c r="B104" s="119" t="s">
        <v>176</v>
      </c>
      <c r="C104" s="119" t="s">
        <v>215</v>
      </c>
      <c r="D104" s="119"/>
      <c r="E104" s="120" t="s">
        <v>294</v>
      </c>
      <c r="F104" s="121">
        <f>F105</f>
        <v>500</v>
      </c>
      <c r="G104" s="121">
        <f t="shared" ref="G104" si="52">G105</f>
        <v>112.5</v>
      </c>
      <c r="H104" s="121">
        <f t="shared" si="27"/>
        <v>22.5</v>
      </c>
    </row>
    <row r="105" spans="1:8" ht="15.75">
      <c r="A105" s="114" t="s">
        <v>162</v>
      </c>
      <c r="B105" s="114" t="s">
        <v>176</v>
      </c>
      <c r="C105" s="114" t="s">
        <v>215</v>
      </c>
      <c r="D105" s="114" t="s">
        <v>10</v>
      </c>
      <c r="E105" s="115" t="s">
        <v>160</v>
      </c>
      <c r="F105" s="116">
        <v>500</v>
      </c>
      <c r="G105" s="116">
        <v>112.5</v>
      </c>
      <c r="H105" s="116">
        <f t="shared" si="27"/>
        <v>22.5</v>
      </c>
    </row>
    <row r="106" spans="1:8" ht="31.5">
      <c r="A106" s="111" t="s">
        <v>174</v>
      </c>
      <c r="B106" s="111" t="s">
        <v>161</v>
      </c>
      <c r="C106" s="111"/>
      <c r="D106" s="111"/>
      <c r="E106" s="112" t="s">
        <v>105</v>
      </c>
      <c r="F106" s="127">
        <f>F107+F131+F140</f>
        <v>76474.149730000005</v>
      </c>
      <c r="G106" s="127">
        <f>G107+G131+G140</f>
        <v>8814.2164200000007</v>
      </c>
      <c r="H106" s="127">
        <f t="shared" si="27"/>
        <v>11.525746217668996</v>
      </c>
    </row>
    <row r="107" spans="1:8" ht="18.75">
      <c r="A107" s="114" t="s">
        <v>174</v>
      </c>
      <c r="B107" s="114" t="s">
        <v>165</v>
      </c>
      <c r="C107" s="114"/>
      <c r="D107" s="114"/>
      <c r="E107" s="141" t="s">
        <v>106</v>
      </c>
      <c r="F107" s="127">
        <f>F108+F118</f>
        <v>34024.340859999997</v>
      </c>
      <c r="G107" s="127">
        <f>G108+G118</f>
        <v>107.72003000000001</v>
      </c>
      <c r="H107" s="127">
        <f t="shared" si="27"/>
        <v>0.31659696345988236</v>
      </c>
    </row>
    <row r="108" spans="1:8" ht="31.5">
      <c r="A108" s="122" t="s">
        <v>174</v>
      </c>
      <c r="B108" s="122" t="s">
        <v>165</v>
      </c>
      <c r="C108" s="122" t="s">
        <v>240</v>
      </c>
      <c r="D108" s="122"/>
      <c r="E108" s="123" t="s">
        <v>241</v>
      </c>
      <c r="F108" s="124">
        <f>F109</f>
        <v>710.95</v>
      </c>
      <c r="G108" s="124">
        <f t="shared" ref="G108" si="53">G109</f>
        <v>107.72003000000001</v>
      </c>
      <c r="H108" s="124">
        <f t="shared" si="27"/>
        <v>15.151561994514381</v>
      </c>
    </row>
    <row r="109" spans="1:8" ht="15.75">
      <c r="A109" s="122" t="s">
        <v>174</v>
      </c>
      <c r="B109" s="122" t="s">
        <v>165</v>
      </c>
      <c r="C109" s="122" t="s">
        <v>257</v>
      </c>
      <c r="D109" s="122"/>
      <c r="E109" s="123" t="s">
        <v>258</v>
      </c>
      <c r="F109" s="124">
        <f>F110</f>
        <v>710.95</v>
      </c>
      <c r="G109" s="124">
        <f t="shared" ref="G109" si="54">G110</f>
        <v>107.72003000000001</v>
      </c>
      <c r="H109" s="124">
        <f t="shared" si="27"/>
        <v>15.151561994514381</v>
      </c>
    </row>
    <row r="110" spans="1:8" ht="15.75">
      <c r="A110" s="122" t="s">
        <v>174</v>
      </c>
      <c r="B110" s="122" t="s">
        <v>165</v>
      </c>
      <c r="C110" s="122" t="s">
        <v>259</v>
      </c>
      <c r="D110" s="122"/>
      <c r="E110" s="123" t="s">
        <v>11</v>
      </c>
      <c r="F110" s="124">
        <f>F111+F113+F116</f>
        <v>710.95</v>
      </c>
      <c r="G110" s="124">
        <f>G111+G113+G116</f>
        <v>107.72003000000001</v>
      </c>
      <c r="H110" s="124">
        <f t="shared" si="27"/>
        <v>15.151561994514381</v>
      </c>
    </row>
    <row r="111" spans="1:8" ht="31.5">
      <c r="A111" s="114" t="s">
        <v>174</v>
      </c>
      <c r="B111" s="114" t="s">
        <v>165</v>
      </c>
      <c r="C111" s="114" t="s">
        <v>260</v>
      </c>
      <c r="D111" s="114"/>
      <c r="E111" s="115" t="s">
        <v>261</v>
      </c>
      <c r="F111" s="116">
        <f>F112</f>
        <v>35</v>
      </c>
      <c r="G111" s="116">
        <f>G112</f>
        <v>8.75</v>
      </c>
      <c r="H111" s="116">
        <f t="shared" si="27"/>
        <v>25</v>
      </c>
    </row>
    <row r="112" spans="1:8" ht="47.25">
      <c r="A112" s="114" t="s">
        <v>174</v>
      </c>
      <c r="B112" s="114" t="s">
        <v>165</v>
      </c>
      <c r="C112" s="114" t="s">
        <v>216</v>
      </c>
      <c r="D112" s="114"/>
      <c r="E112" s="115" t="s">
        <v>295</v>
      </c>
      <c r="F112" s="116">
        <v>35</v>
      </c>
      <c r="G112" s="116">
        <v>8.75</v>
      </c>
      <c r="H112" s="116">
        <f t="shared" si="27"/>
        <v>25</v>
      </c>
    </row>
    <row r="113" spans="1:10" ht="15.75">
      <c r="A113" s="125" t="s">
        <v>174</v>
      </c>
      <c r="B113" s="125" t="s">
        <v>165</v>
      </c>
      <c r="C113" s="125" t="s">
        <v>266</v>
      </c>
      <c r="D113" s="125"/>
      <c r="E113" s="126" t="s">
        <v>267</v>
      </c>
      <c r="F113" s="127">
        <f>F114</f>
        <v>452.52</v>
      </c>
      <c r="G113" s="127">
        <f t="shared" ref="G113" si="55">G114</f>
        <v>43.11253</v>
      </c>
      <c r="H113" s="116">
        <f t="shared" si="27"/>
        <v>9.5272098470785824</v>
      </c>
    </row>
    <row r="114" spans="1:10" ht="63">
      <c r="A114" s="114" t="s">
        <v>174</v>
      </c>
      <c r="B114" s="114" t="s">
        <v>165</v>
      </c>
      <c r="C114" s="114" t="s">
        <v>217</v>
      </c>
      <c r="D114" s="114"/>
      <c r="E114" s="115" t="s">
        <v>296</v>
      </c>
      <c r="F114" s="116">
        <f>F115</f>
        <v>452.52</v>
      </c>
      <c r="G114" s="116">
        <f t="shared" ref="G114" si="56">G115</f>
        <v>43.11253</v>
      </c>
      <c r="H114" s="116">
        <f t="shared" si="27"/>
        <v>9.5272098470785824</v>
      </c>
    </row>
    <row r="115" spans="1:10" ht="15.75">
      <c r="A115" s="114" t="s">
        <v>174</v>
      </c>
      <c r="B115" s="114" t="s">
        <v>165</v>
      </c>
      <c r="C115" s="114" t="s">
        <v>217</v>
      </c>
      <c r="D115" s="114" t="s">
        <v>10</v>
      </c>
      <c r="E115" s="115" t="s">
        <v>160</v>
      </c>
      <c r="F115" s="116">
        <v>452.52</v>
      </c>
      <c r="G115" s="116">
        <v>43.11253</v>
      </c>
      <c r="H115" s="116">
        <f t="shared" si="27"/>
        <v>9.5272098470785824</v>
      </c>
    </row>
    <row r="116" spans="1:10" ht="15.75">
      <c r="A116" s="122" t="s">
        <v>174</v>
      </c>
      <c r="B116" s="122" t="s">
        <v>165</v>
      </c>
      <c r="C116" s="122" t="s">
        <v>297</v>
      </c>
      <c r="D116" s="122"/>
      <c r="E116" s="123" t="s">
        <v>298</v>
      </c>
      <c r="F116" s="124">
        <f>F117</f>
        <v>223.43</v>
      </c>
      <c r="G116" s="124">
        <f>G117</f>
        <v>55.857500000000002</v>
      </c>
      <c r="H116" s="124">
        <f t="shared" si="27"/>
        <v>25</v>
      </c>
    </row>
    <row r="117" spans="1:10" ht="63">
      <c r="A117" s="114" t="s">
        <v>174</v>
      </c>
      <c r="B117" s="114" t="s">
        <v>165</v>
      </c>
      <c r="C117" s="114" t="s">
        <v>383</v>
      </c>
      <c r="D117" s="114"/>
      <c r="E117" s="115" t="s">
        <v>299</v>
      </c>
      <c r="F117" s="116">
        <v>223.43</v>
      </c>
      <c r="G117" s="116">
        <v>55.857500000000002</v>
      </c>
      <c r="H117" s="116">
        <f t="shared" si="27"/>
        <v>25</v>
      </c>
    </row>
    <row r="118" spans="1:10" ht="31.5">
      <c r="A118" s="122" t="s">
        <v>174</v>
      </c>
      <c r="B118" s="122" t="s">
        <v>165</v>
      </c>
      <c r="C118" s="122" t="s">
        <v>271</v>
      </c>
      <c r="D118" s="122"/>
      <c r="E118" s="123" t="s">
        <v>272</v>
      </c>
      <c r="F118" s="124">
        <f>F119+F124+F128</f>
        <v>33313.39086</v>
      </c>
      <c r="G118" s="124">
        <f>G119+G124+G128</f>
        <v>0</v>
      </c>
      <c r="H118" s="124">
        <f t="shared" si="27"/>
        <v>0</v>
      </c>
    </row>
    <row r="119" spans="1:10" ht="94.5">
      <c r="A119" s="114" t="s">
        <v>174</v>
      </c>
      <c r="B119" s="114" t="s">
        <v>165</v>
      </c>
      <c r="C119" s="114" t="s">
        <v>273</v>
      </c>
      <c r="D119" s="114"/>
      <c r="E119" s="115" t="s">
        <v>274</v>
      </c>
      <c r="F119" s="116">
        <f t="shared" ref="F119:G121" si="57">F120</f>
        <v>1050</v>
      </c>
      <c r="G119" s="116">
        <f t="shared" si="57"/>
        <v>0</v>
      </c>
      <c r="H119" s="116">
        <f t="shared" si="27"/>
        <v>0</v>
      </c>
    </row>
    <row r="120" spans="1:10" ht="15.75">
      <c r="A120" s="114" t="s">
        <v>174</v>
      </c>
      <c r="B120" s="114" t="s">
        <v>165</v>
      </c>
      <c r="C120" s="114" t="s">
        <v>275</v>
      </c>
      <c r="D120" s="114"/>
      <c r="E120" s="115" t="s">
        <v>276</v>
      </c>
      <c r="F120" s="116">
        <f t="shared" si="57"/>
        <v>1050</v>
      </c>
      <c r="G120" s="116">
        <f t="shared" si="57"/>
        <v>0</v>
      </c>
      <c r="H120" s="116">
        <f t="shared" si="27"/>
        <v>0</v>
      </c>
    </row>
    <row r="121" spans="1:10" ht="63">
      <c r="A121" s="114" t="s">
        <v>174</v>
      </c>
      <c r="B121" s="114" t="s">
        <v>165</v>
      </c>
      <c r="C121" s="114" t="s">
        <v>281</v>
      </c>
      <c r="D121" s="114"/>
      <c r="E121" s="115" t="s">
        <v>282</v>
      </c>
      <c r="F121" s="116">
        <f t="shared" si="57"/>
        <v>1050</v>
      </c>
      <c r="G121" s="116">
        <f t="shared" si="57"/>
        <v>0</v>
      </c>
      <c r="H121" s="116">
        <f t="shared" si="27"/>
        <v>0</v>
      </c>
      <c r="J121" s="3"/>
    </row>
    <row r="122" spans="1:10" ht="63">
      <c r="A122" s="114" t="s">
        <v>174</v>
      </c>
      <c r="B122" s="114" t="s">
        <v>165</v>
      </c>
      <c r="C122" s="114" t="s">
        <v>218</v>
      </c>
      <c r="D122" s="114"/>
      <c r="E122" s="115" t="s">
        <v>300</v>
      </c>
      <c r="F122" s="116">
        <f>F123</f>
        <v>1050</v>
      </c>
      <c r="G122" s="116">
        <f t="shared" ref="G122" si="58">G123</f>
        <v>0</v>
      </c>
      <c r="H122" s="116">
        <f t="shared" si="27"/>
        <v>0</v>
      </c>
    </row>
    <row r="123" spans="1:10" ht="31.5">
      <c r="A123" s="119" t="s">
        <v>174</v>
      </c>
      <c r="B123" s="119" t="s">
        <v>165</v>
      </c>
      <c r="C123" s="119" t="s">
        <v>218</v>
      </c>
      <c r="D123" s="119" t="s">
        <v>10</v>
      </c>
      <c r="E123" s="120" t="s">
        <v>160</v>
      </c>
      <c r="F123" s="121">
        <v>1050</v>
      </c>
      <c r="G123" s="121">
        <v>0</v>
      </c>
      <c r="H123" s="121">
        <f t="shared" si="27"/>
        <v>0</v>
      </c>
    </row>
    <row r="124" spans="1:10" ht="31.5">
      <c r="A124" s="132" t="s">
        <v>174</v>
      </c>
      <c r="B124" s="132" t="s">
        <v>165</v>
      </c>
      <c r="C124" s="132" t="s">
        <v>322</v>
      </c>
      <c r="D124" s="122"/>
      <c r="E124" s="133" t="s">
        <v>361</v>
      </c>
      <c r="F124" s="134">
        <f>F125</f>
        <v>26788.095999999998</v>
      </c>
      <c r="G124" s="134">
        <f>G125</f>
        <v>0</v>
      </c>
      <c r="H124" s="187">
        <f t="shared" si="27"/>
        <v>0</v>
      </c>
    </row>
    <row r="125" spans="1:10" ht="47.25">
      <c r="A125" s="114" t="s">
        <v>174</v>
      </c>
      <c r="B125" s="114" t="s">
        <v>165</v>
      </c>
      <c r="C125" s="129" t="s">
        <v>417</v>
      </c>
      <c r="D125" s="114"/>
      <c r="E125" s="130" t="s">
        <v>419</v>
      </c>
      <c r="F125" s="131">
        <f>F126+F127</f>
        <v>26788.095999999998</v>
      </c>
      <c r="G125" s="131">
        <f>G126+G127</f>
        <v>0</v>
      </c>
      <c r="H125" s="116">
        <f>G125/F125*100</f>
        <v>0</v>
      </c>
    </row>
    <row r="126" spans="1:10" ht="47.25">
      <c r="A126" s="114" t="s">
        <v>174</v>
      </c>
      <c r="B126" s="114" t="s">
        <v>165</v>
      </c>
      <c r="C126" s="198" t="s">
        <v>417</v>
      </c>
      <c r="D126" s="114" t="s">
        <v>175</v>
      </c>
      <c r="E126" s="197" t="s">
        <v>422</v>
      </c>
      <c r="F126" s="199">
        <f>28789.20767-2268.99263</f>
        <v>26520.215039999999</v>
      </c>
      <c r="G126" s="116">
        <v>0</v>
      </c>
      <c r="H126" s="116">
        <f t="shared" si="27"/>
        <v>0</v>
      </c>
    </row>
    <row r="127" spans="1:10" ht="47.25">
      <c r="A127" s="114" t="s">
        <v>174</v>
      </c>
      <c r="B127" s="114" t="s">
        <v>165</v>
      </c>
      <c r="C127" s="198" t="s">
        <v>423</v>
      </c>
      <c r="D127" s="114" t="s">
        <v>175</v>
      </c>
      <c r="E127" s="197" t="s">
        <v>422</v>
      </c>
      <c r="F127" s="199">
        <f>267.43344+0.44752</f>
        <v>267.88096000000002</v>
      </c>
      <c r="G127" s="116">
        <v>0</v>
      </c>
      <c r="H127" s="116">
        <f t="shared" si="27"/>
        <v>0</v>
      </c>
    </row>
    <row r="128" spans="1:10" ht="31.5">
      <c r="A128" s="122" t="s">
        <v>174</v>
      </c>
      <c r="B128" s="122" t="s">
        <v>165</v>
      </c>
      <c r="C128" s="132" t="s">
        <v>289</v>
      </c>
      <c r="D128" s="114"/>
      <c r="E128" s="133" t="s">
        <v>290</v>
      </c>
      <c r="F128" s="134">
        <f>F129</f>
        <v>5475.29486</v>
      </c>
      <c r="G128" s="134">
        <f>G129</f>
        <v>0</v>
      </c>
      <c r="H128" s="127">
        <f t="shared" si="27"/>
        <v>0</v>
      </c>
    </row>
    <row r="129" spans="1:8" ht="47.25">
      <c r="A129" s="114" t="s">
        <v>174</v>
      </c>
      <c r="B129" s="114" t="s">
        <v>165</v>
      </c>
      <c r="C129" s="129" t="s">
        <v>426</v>
      </c>
      <c r="D129" s="129"/>
      <c r="E129" s="130" t="s">
        <v>419</v>
      </c>
      <c r="F129" s="199">
        <f>F130</f>
        <v>5475.29486</v>
      </c>
      <c r="G129" s="199">
        <f>G130</f>
        <v>0</v>
      </c>
      <c r="H129" s="116">
        <f t="shared" si="27"/>
        <v>0</v>
      </c>
    </row>
    <row r="130" spans="1:8" ht="47.25">
      <c r="A130" s="114" t="s">
        <v>174</v>
      </c>
      <c r="B130" s="114" t="s">
        <v>165</v>
      </c>
      <c r="C130" s="198" t="s">
        <v>426</v>
      </c>
      <c r="D130" s="198" t="s">
        <v>418</v>
      </c>
      <c r="E130" s="197" t="s">
        <v>422</v>
      </c>
      <c r="F130" s="199">
        <v>5475.29486</v>
      </c>
      <c r="G130" s="116">
        <v>0</v>
      </c>
      <c r="H130" s="116">
        <f t="shared" si="27"/>
        <v>0</v>
      </c>
    </row>
    <row r="131" spans="1:8" ht="15.75">
      <c r="A131" s="122" t="s">
        <v>174</v>
      </c>
      <c r="B131" s="122" t="s">
        <v>158</v>
      </c>
      <c r="C131" s="132"/>
      <c r="D131" s="122"/>
      <c r="E131" s="123" t="s">
        <v>107</v>
      </c>
      <c r="F131" s="124">
        <f>F132</f>
        <v>159.86000000000001</v>
      </c>
      <c r="G131" s="124">
        <f>G132</f>
        <v>37.513030000000001</v>
      </c>
      <c r="H131" s="124">
        <f t="shared" ref="H131:H182" si="59">G131/F131*100</f>
        <v>23.466176654572749</v>
      </c>
    </row>
    <row r="132" spans="1:8" ht="31.5">
      <c r="A132" s="122" t="s">
        <v>174</v>
      </c>
      <c r="B132" s="122" t="s">
        <v>158</v>
      </c>
      <c r="C132" s="122" t="s">
        <v>240</v>
      </c>
      <c r="D132" s="122"/>
      <c r="E132" s="123" t="s">
        <v>241</v>
      </c>
      <c r="F132" s="124">
        <f>F133</f>
        <v>159.86000000000001</v>
      </c>
      <c r="G132" s="124">
        <f t="shared" ref="G132" si="60">G133</f>
        <v>37.513030000000001</v>
      </c>
      <c r="H132" s="116">
        <f t="shared" si="59"/>
        <v>23.466176654572749</v>
      </c>
    </row>
    <row r="133" spans="1:8" ht="15.75">
      <c r="A133" s="122" t="s">
        <v>174</v>
      </c>
      <c r="B133" s="122" t="s">
        <v>158</v>
      </c>
      <c r="C133" s="122" t="s">
        <v>257</v>
      </c>
      <c r="D133" s="122"/>
      <c r="E133" s="123" t="s">
        <v>258</v>
      </c>
      <c r="F133" s="124">
        <f>F134</f>
        <v>159.86000000000001</v>
      </c>
      <c r="G133" s="124">
        <f t="shared" ref="G133" si="61">G134</f>
        <v>37.513030000000001</v>
      </c>
      <c r="H133" s="116">
        <f t="shared" si="59"/>
        <v>23.466176654572749</v>
      </c>
    </row>
    <row r="134" spans="1:8" ht="15.75">
      <c r="A134" s="122" t="s">
        <v>174</v>
      </c>
      <c r="B134" s="122" t="s">
        <v>158</v>
      </c>
      <c r="C134" s="122" t="s">
        <v>259</v>
      </c>
      <c r="D134" s="122"/>
      <c r="E134" s="123" t="s">
        <v>11</v>
      </c>
      <c r="F134" s="124">
        <f>F135+F137</f>
        <v>159.86000000000001</v>
      </c>
      <c r="G134" s="124">
        <f t="shared" ref="G134" si="62">G135+G137</f>
        <v>37.513030000000001</v>
      </c>
      <c r="H134" s="116">
        <f t="shared" si="59"/>
        <v>23.466176654572749</v>
      </c>
    </row>
    <row r="135" spans="1:8" ht="31.5">
      <c r="A135" s="119" t="s">
        <v>174</v>
      </c>
      <c r="B135" s="119" t="s">
        <v>158</v>
      </c>
      <c r="C135" s="119" t="s">
        <v>260</v>
      </c>
      <c r="D135" s="119"/>
      <c r="E135" s="120" t="s">
        <v>261</v>
      </c>
      <c r="F135" s="121">
        <f>F136</f>
        <v>124.86</v>
      </c>
      <c r="G135" s="121">
        <f>G136</f>
        <v>31.215</v>
      </c>
      <c r="H135" s="116">
        <f t="shared" si="59"/>
        <v>25</v>
      </c>
    </row>
    <row r="136" spans="1:8" ht="78.75">
      <c r="A136" s="114" t="s">
        <v>174</v>
      </c>
      <c r="B136" s="114" t="s">
        <v>158</v>
      </c>
      <c r="C136" s="114" t="s">
        <v>219</v>
      </c>
      <c r="D136" s="114" t="s">
        <v>428</v>
      </c>
      <c r="E136" s="115" t="s">
        <v>301</v>
      </c>
      <c r="F136" s="116">
        <v>124.86</v>
      </c>
      <c r="G136" s="116">
        <v>31.215</v>
      </c>
      <c r="H136" s="116">
        <f t="shared" si="59"/>
        <v>25</v>
      </c>
    </row>
    <row r="137" spans="1:8" ht="15.75">
      <c r="A137" s="119" t="s">
        <v>174</v>
      </c>
      <c r="B137" s="119" t="s">
        <v>158</v>
      </c>
      <c r="C137" s="119" t="s">
        <v>266</v>
      </c>
      <c r="D137" s="119"/>
      <c r="E137" s="120" t="s">
        <v>267</v>
      </c>
      <c r="F137" s="121">
        <f>F138</f>
        <v>35</v>
      </c>
      <c r="G137" s="121">
        <f t="shared" ref="G137" si="63">G138</f>
        <v>6.2980299999999998</v>
      </c>
      <c r="H137" s="116">
        <f t="shared" si="59"/>
        <v>17.99437142857143</v>
      </c>
    </row>
    <row r="138" spans="1:8" ht="63">
      <c r="A138" s="114" t="s">
        <v>174</v>
      </c>
      <c r="B138" s="114" t="s">
        <v>158</v>
      </c>
      <c r="C138" s="114" t="s">
        <v>217</v>
      </c>
      <c r="D138" s="114"/>
      <c r="E138" s="115" t="s">
        <v>296</v>
      </c>
      <c r="F138" s="116">
        <f>F139</f>
        <v>35</v>
      </c>
      <c r="G138" s="116">
        <f t="shared" ref="G138" si="64">G139</f>
        <v>6.2980299999999998</v>
      </c>
      <c r="H138" s="116">
        <f t="shared" si="59"/>
        <v>17.99437142857143</v>
      </c>
    </row>
    <row r="139" spans="1:8" ht="15.75">
      <c r="A139" s="114" t="s">
        <v>174</v>
      </c>
      <c r="B139" s="114" t="s">
        <v>158</v>
      </c>
      <c r="C139" s="114" t="s">
        <v>217</v>
      </c>
      <c r="D139" s="114" t="s">
        <v>156</v>
      </c>
      <c r="E139" s="115" t="s">
        <v>168</v>
      </c>
      <c r="F139" s="116">
        <v>35</v>
      </c>
      <c r="G139" s="116">
        <v>6.2980299999999998</v>
      </c>
      <c r="H139" s="116">
        <f t="shared" si="59"/>
        <v>17.99437142857143</v>
      </c>
    </row>
    <row r="140" spans="1:8" ht="15.75">
      <c r="A140" s="122" t="s">
        <v>174</v>
      </c>
      <c r="B140" s="122" t="s">
        <v>173</v>
      </c>
      <c r="C140" s="122"/>
      <c r="D140" s="122"/>
      <c r="E140" s="123" t="s">
        <v>108</v>
      </c>
      <c r="F140" s="124">
        <f>F141</f>
        <v>42289.94887</v>
      </c>
      <c r="G140" s="124">
        <f t="shared" ref="G140:G141" si="65">G141</f>
        <v>8668.9833600000002</v>
      </c>
      <c r="H140" s="124">
        <f t="shared" si="59"/>
        <v>20.498921355163134</v>
      </c>
    </row>
    <row r="141" spans="1:8" ht="31.5">
      <c r="A141" s="122" t="s">
        <v>174</v>
      </c>
      <c r="B141" s="122" t="s">
        <v>173</v>
      </c>
      <c r="C141" s="122" t="s">
        <v>271</v>
      </c>
      <c r="D141" s="122"/>
      <c r="E141" s="123" t="s">
        <v>272</v>
      </c>
      <c r="F141" s="124">
        <f>F142</f>
        <v>42289.94887</v>
      </c>
      <c r="G141" s="124">
        <f t="shared" si="65"/>
        <v>8668.9833600000002</v>
      </c>
      <c r="H141" s="124">
        <f t="shared" si="59"/>
        <v>20.498921355163134</v>
      </c>
    </row>
    <row r="142" spans="1:8" ht="110.25">
      <c r="A142" s="122" t="s">
        <v>174</v>
      </c>
      <c r="B142" s="122" t="s">
        <v>173</v>
      </c>
      <c r="C142" s="122" t="s">
        <v>273</v>
      </c>
      <c r="D142" s="122"/>
      <c r="E142" s="123" t="s">
        <v>274</v>
      </c>
      <c r="F142" s="124">
        <f>F143+F156</f>
        <v>42289.94887</v>
      </c>
      <c r="G142" s="124">
        <f>G143+G156</f>
        <v>8668.9833600000002</v>
      </c>
      <c r="H142" s="124">
        <f t="shared" si="59"/>
        <v>20.498921355163134</v>
      </c>
    </row>
    <row r="143" spans="1:8" ht="31.5">
      <c r="A143" s="122" t="s">
        <v>174</v>
      </c>
      <c r="B143" s="122" t="s">
        <v>173</v>
      </c>
      <c r="C143" s="122" t="s">
        <v>275</v>
      </c>
      <c r="D143" s="122"/>
      <c r="E143" s="123" t="s">
        <v>276</v>
      </c>
      <c r="F143" s="124">
        <f>F144</f>
        <v>16763.878830000001</v>
      </c>
      <c r="G143" s="124">
        <f>G144</f>
        <v>3609.2010599999999</v>
      </c>
      <c r="H143" s="124">
        <f t="shared" si="59"/>
        <v>21.529629846411861</v>
      </c>
    </row>
    <row r="144" spans="1:8" ht="78.75">
      <c r="A144" s="125" t="s">
        <v>174</v>
      </c>
      <c r="B144" s="125" t="s">
        <v>173</v>
      </c>
      <c r="C144" s="125" t="s">
        <v>281</v>
      </c>
      <c r="D144" s="125"/>
      <c r="E144" s="126" t="s">
        <v>282</v>
      </c>
      <c r="F144" s="127">
        <f>F145+F148+F150+F152+F154</f>
        <v>16763.878830000001</v>
      </c>
      <c r="G144" s="127">
        <f>G145+G148+G150+G152+G154</f>
        <v>3609.2010599999999</v>
      </c>
      <c r="H144" s="124">
        <f t="shared" si="59"/>
        <v>21.529629846411861</v>
      </c>
    </row>
    <row r="145" spans="1:8" ht="15.75">
      <c r="A145" s="119" t="s">
        <v>174</v>
      </c>
      <c r="B145" s="119" t="s">
        <v>173</v>
      </c>
      <c r="C145" s="119" t="s">
        <v>221</v>
      </c>
      <c r="D145" s="119"/>
      <c r="E145" s="120" t="s">
        <v>302</v>
      </c>
      <c r="F145" s="121">
        <f>F146+F147</f>
        <v>6500</v>
      </c>
      <c r="G145" s="121">
        <f>G146+G147</f>
        <v>1848.47606</v>
      </c>
      <c r="H145" s="116">
        <f t="shared" si="59"/>
        <v>28.43809323076923</v>
      </c>
    </row>
    <row r="146" spans="1:8" ht="15.75">
      <c r="A146" s="114" t="s">
        <v>174</v>
      </c>
      <c r="B146" s="114" t="s">
        <v>173</v>
      </c>
      <c r="C146" s="114" t="s">
        <v>221</v>
      </c>
      <c r="D146" s="114" t="s">
        <v>10</v>
      </c>
      <c r="E146" s="115" t="s">
        <v>160</v>
      </c>
      <c r="F146" s="116">
        <v>3000</v>
      </c>
      <c r="G146" s="116">
        <v>690.63319000000001</v>
      </c>
      <c r="H146" s="116">
        <f t="shared" si="59"/>
        <v>23.021106333333332</v>
      </c>
    </row>
    <row r="147" spans="1:8" ht="15.75">
      <c r="A147" s="114" t="s">
        <v>174</v>
      </c>
      <c r="B147" s="114" t="s">
        <v>173</v>
      </c>
      <c r="C147" s="114" t="s">
        <v>221</v>
      </c>
      <c r="D147" s="114" t="s">
        <v>156</v>
      </c>
      <c r="E147" s="115" t="s">
        <v>168</v>
      </c>
      <c r="F147" s="116">
        <v>3500</v>
      </c>
      <c r="G147" s="116">
        <v>1157.8428699999999</v>
      </c>
      <c r="H147" s="116">
        <f t="shared" si="59"/>
        <v>33.081224857142857</v>
      </c>
    </row>
    <row r="148" spans="1:8" ht="31.5">
      <c r="A148" s="119" t="s">
        <v>174</v>
      </c>
      <c r="B148" s="119" t="s">
        <v>173</v>
      </c>
      <c r="C148" s="119" t="s">
        <v>222</v>
      </c>
      <c r="D148" s="119"/>
      <c r="E148" s="120" t="s">
        <v>303</v>
      </c>
      <c r="F148" s="121">
        <f>F149</f>
        <v>200</v>
      </c>
      <c r="G148" s="121">
        <f t="shared" ref="G148" si="66">G149</f>
        <v>0</v>
      </c>
      <c r="H148" s="116">
        <f t="shared" si="59"/>
        <v>0</v>
      </c>
    </row>
    <row r="149" spans="1:8" ht="15.75">
      <c r="A149" s="114" t="s">
        <v>174</v>
      </c>
      <c r="B149" s="114" t="s">
        <v>173</v>
      </c>
      <c r="C149" s="114" t="s">
        <v>222</v>
      </c>
      <c r="D149" s="114" t="s">
        <v>10</v>
      </c>
      <c r="E149" s="115" t="s">
        <v>160</v>
      </c>
      <c r="F149" s="116">
        <v>200</v>
      </c>
      <c r="G149" s="116">
        <v>0</v>
      </c>
      <c r="H149" s="116">
        <f t="shared" si="59"/>
        <v>0</v>
      </c>
    </row>
    <row r="150" spans="1:8" ht="31.5">
      <c r="A150" s="119" t="s">
        <v>174</v>
      </c>
      <c r="B150" s="119" t="s">
        <v>173</v>
      </c>
      <c r="C150" s="119" t="s">
        <v>223</v>
      </c>
      <c r="D150" s="119"/>
      <c r="E150" s="120" t="s">
        <v>304</v>
      </c>
      <c r="F150" s="121">
        <f>F151</f>
        <v>5674.51476</v>
      </c>
      <c r="G150" s="121">
        <f>G151</f>
        <v>1760.7249999999999</v>
      </c>
      <c r="H150" s="116">
        <f t="shared" si="59"/>
        <v>31.028644288873082</v>
      </c>
    </row>
    <row r="151" spans="1:8" ht="15.75">
      <c r="A151" s="114" t="s">
        <v>174</v>
      </c>
      <c r="B151" s="114" t="s">
        <v>173</v>
      </c>
      <c r="C151" s="114" t="s">
        <v>223</v>
      </c>
      <c r="D151" s="114" t="s">
        <v>10</v>
      </c>
      <c r="E151" s="115" t="s">
        <v>160</v>
      </c>
      <c r="F151" s="116">
        <v>5674.51476</v>
      </c>
      <c r="G151" s="116">
        <v>1760.7249999999999</v>
      </c>
      <c r="H151" s="116">
        <f t="shared" si="59"/>
        <v>31.028644288873082</v>
      </c>
    </row>
    <row r="152" spans="1:8" ht="141.75">
      <c r="A152" s="114" t="s">
        <v>174</v>
      </c>
      <c r="B152" s="114" t="s">
        <v>173</v>
      </c>
      <c r="C152" s="114" t="s">
        <v>225</v>
      </c>
      <c r="D152" s="114"/>
      <c r="E152" s="118" t="s">
        <v>305</v>
      </c>
      <c r="F152" s="116">
        <f>F153</f>
        <v>1989.3650700000001</v>
      </c>
      <c r="G152" s="116">
        <f t="shared" ref="G152" si="67">G153</f>
        <v>0</v>
      </c>
      <c r="H152" s="116">
        <f t="shared" si="59"/>
        <v>0</v>
      </c>
    </row>
    <row r="153" spans="1:8" ht="15.75">
      <c r="A153" s="114" t="s">
        <v>174</v>
      </c>
      <c r="B153" s="114" t="s">
        <v>173</v>
      </c>
      <c r="C153" s="114" t="s">
        <v>225</v>
      </c>
      <c r="D153" s="114" t="s">
        <v>10</v>
      </c>
      <c r="E153" s="115" t="s">
        <v>160</v>
      </c>
      <c r="F153" s="116">
        <v>1989.3650700000001</v>
      </c>
      <c r="G153" s="116">
        <v>0</v>
      </c>
      <c r="H153" s="116">
        <f t="shared" si="59"/>
        <v>0</v>
      </c>
    </row>
    <row r="154" spans="1:8" ht="63">
      <c r="A154" s="114" t="s">
        <v>174</v>
      </c>
      <c r="B154" s="114" t="s">
        <v>173</v>
      </c>
      <c r="C154" s="114" t="s">
        <v>226</v>
      </c>
      <c r="D154" s="114"/>
      <c r="E154" s="115" t="s">
        <v>306</v>
      </c>
      <c r="F154" s="116">
        <f>F155</f>
        <v>2399.9989999999998</v>
      </c>
      <c r="G154" s="116">
        <f t="shared" ref="G154" si="68">G155</f>
        <v>0</v>
      </c>
      <c r="H154" s="116">
        <f t="shared" si="59"/>
        <v>0</v>
      </c>
    </row>
    <row r="155" spans="1:8" ht="15.75">
      <c r="A155" s="114" t="s">
        <v>174</v>
      </c>
      <c r="B155" s="114" t="s">
        <v>173</v>
      </c>
      <c r="C155" s="114" t="s">
        <v>226</v>
      </c>
      <c r="D155" s="114" t="s">
        <v>10</v>
      </c>
      <c r="E155" s="115" t="s">
        <v>160</v>
      </c>
      <c r="F155" s="116">
        <v>2399.9989999999998</v>
      </c>
      <c r="G155" s="116">
        <v>0</v>
      </c>
      <c r="H155" s="116">
        <f t="shared" si="59"/>
        <v>0</v>
      </c>
    </row>
    <row r="156" spans="1:8" ht="31.5">
      <c r="A156" s="122" t="s">
        <v>174</v>
      </c>
      <c r="B156" s="122" t="s">
        <v>173</v>
      </c>
      <c r="C156" s="122" t="s">
        <v>289</v>
      </c>
      <c r="D156" s="122"/>
      <c r="E156" s="123" t="s">
        <v>290</v>
      </c>
      <c r="F156" s="124">
        <f>F157+F160</f>
        <v>25526.070039999999</v>
      </c>
      <c r="G156" s="124">
        <f>G157+G160</f>
        <v>5059.7822999999999</v>
      </c>
      <c r="H156" s="124">
        <f t="shared" si="59"/>
        <v>19.822018399507613</v>
      </c>
    </row>
    <row r="157" spans="1:8" ht="63">
      <c r="A157" s="122" t="s">
        <v>174</v>
      </c>
      <c r="B157" s="122" t="s">
        <v>173</v>
      </c>
      <c r="C157" s="122" t="s">
        <v>307</v>
      </c>
      <c r="D157" s="122"/>
      <c r="E157" s="123" t="s">
        <v>308</v>
      </c>
      <c r="F157" s="124">
        <f>F158</f>
        <v>683.07692999999995</v>
      </c>
      <c r="G157" s="124">
        <f>G158</f>
        <v>0</v>
      </c>
      <c r="H157" s="124">
        <f t="shared" si="59"/>
        <v>0</v>
      </c>
    </row>
    <row r="158" spans="1:8" ht="63">
      <c r="A158" s="114" t="s">
        <v>174</v>
      </c>
      <c r="B158" s="114" t="s">
        <v>173</v>
      </c>
      <c r="C158" s="114" t="s">
        <v>224</v>
      </c>
      <c r="D158" s="114"/>
      <c r="E158" s="115" t="s">
        <v>309</v>
      </c>
      <c r="F158" s="116">
        <f>F159</f>
        <v>683.07692999999995</v>
      </c>
      <c r="G158" s="116">
        <f>G159</f>
        <v>0</v>
      </c>
      <c r="H158" s="116">
        <f t="shared" si="59"/>
        <v>0</v>
      </c>
    </row>
    <row r="159" spans="1:8" ht="15.75">
      <c r="A159" s="114" t="s">
        <v>174</v>
      </c>
      <c r="B159" s="114" t="s">
        <v>173</v>
      </c>
      <c r="C159" s="114" t="s">
        <v>224</v>
      </c>
      <c r="D159" s="114" t="s">
        <v>10</v>
      </c>
      <c r="E159" s="115" t="s">
        <v>160</v>
      </c>
      <c r="F159" s="116">
        <v>683.07692999999995</v>
      </c>
      <c r="G159" s="116">
        <v>0</v>
      </c>
      <c r="H159" s="116">
        <f t="shared" si="59"/>
        <v>0</v>
      </c>
    </row>
    <row r="160" spans="1:8" ht="78.75">
      <c r="A160" s="122" t="s">
        <v>174</v>
      </c>
      <c r="B160" s="122" t="s">
        <v>173</v>
      </c>
      <c r="C160" s="122" t="s">
        <v>322</v>
      </c>
      <c r="D160" s="122"/>
      <c r="E160" s="123" t="s">
        <v>324</v>
      </c>
      <c r="F160" s="124">
        <f>F161</f>
        <v>24842.993109999999</v>
      </c>
      <c r="G160" s="124">
        <f t="shared" ref="G160" si="69">G161</f>
        <v>5059.7822999999999</v>
      </c>
      <c r="H160" s="124">
        <f t="shared" si="59"/>
        <v>20.367039823246159</v>
      </c>
    </row>
    <row r="161" spans="1:8" ht="47.25">
      <c r="A161" s="114" t="s">
        <v>174</v>
      </c>
      <c r="B161" s="114" t="s">
        <v>173</v>
      </c>
      <c r="C161" s="114" t="s">
        <v>323</v>
      </c>
      <c r="D161" s="114"/>
      <c r="E161" s="135" t="s">
        <v>325</v>
      </c>
      <c r="F161" s="116">
        <f>F162</f>
        <v>24842.993109999999</v>
      </c>
      <c r="G161" s="116">
        <f t="shared" ref="G161" si="70">G162</f>
        <v>5059.7822999999999</v>
      </c>
      <c r="H161" s="116">
        <f t="shared" si="59"/>
        <v>20.367039823246159</v>
      </c>
    </row>
    <row r="162" spans="1:8" ht="15.75">
      <c r="A162" s="114" t="s">
        <v>174</v>
      </c>
      <c r="B162" s="114" t="s">
        <v>173</v>
      </c>
      <c r="C162" s="114" t="s">
        <v>323</v>
      </c>
      <c r="D162" s="114" t="s">
        <v>10</v>
      </c>
      <c r="E162" s="115" t="s">
        <v>160</v>
      </c>
      <c r="F162" s="116">
        <v>24842.993109999999</v>
      </c>
      <c r="G162" s="116">
        <v>5059.7822999999999</v>
      </c>
      <c r="H162" s="116">
        <f t="shared" si="59"/>
        <v>20.367039823246159</v>
      </c>
    </row>
    <row r="163" spans="1:8" ht="15.75">
      <c r="A163" s="111" t="s">
        <v>171</v>
      </c>
      <c r="B163" s="111" t="s">
        <v>161</v>
      </c>
      <c r="C163" s="111"/>
      <c r="D163" s="111"/>
      <c r="E163" s="112" t="s">
        <v>109</v>
      </c>
      <c r="F163" s="113">
        <f>F164</f>
        <v>641.5</v>
      </c>
      <c r="G163" s="113">
        <f t="shared" ref="G163" si="71">G164</f>
        <v>0</v>
      </c>
      <c r="H163" s="116">
        <f t="shared" si="59"/>
        <v>0</v>
      </c>
    </row>
    <row r="164" spans="1:8" ht="15.75">
      <c r="A164" s="125" t="s">
        <v>171</v>
      </c>
      <c r="B164" s="125" t="s">
        <v>171</v>
      </c>
      <c r="C164" s="125"/>
      <c r="D164" s="125"/>
      <c r="E164" s="126" t="s">
        <v>172</v>
      </c>
      <c r="F164" s="127">
        <f>F165</f>
        <v>641.5</v>
      </c>
      <c r="G164" s="127">
        <f t="shared" ref="G164" si="72">G165</f>
        <v>0</v>
      </c>
      <c r="H164" s="116">
        <f t="shared" si="59"/>
        <v>0</v>
      </c>
    </row>
    <row r="165" spans="1:8" ht="31.5">
      <c r="A165" s="125" t="s">
        <v>171</v>
      </c>
      <c r="B165" s="125" t="s">
        <v>171</v>
      </c>
      <c r="C165" s="125" t="s">
        <v>271</v>
      </c>
      <c r="D165" s="125"/>
      <c r="E165" s="126" t="s">
        <v>272</v>
      </c>
      <c r="F165" s="127">
        <f>F166</f>
        <v>641.5</v>
      </c>
      <c r="G165" s="127">
        <f t="shared" ref="G165" si="73">G166</f>
        <v>0</v>
      </c>
      <c r="H165" s="116">
        <f t="shared" si="59"/>
        <v>0</v>
      </c>
    </row>
    <row r="166" spans="1:8" ht="94.5">
      <c r="A166" s="114" t="s">
        <v>171</v>
      </c>
      <c r="B166" s="114" t="s">
        <v>171</v>
      </c>
      <c r="C166" s="114" t="s">
        <v>273</v>
      </c>
      <c r="D166" s="114"/>
      <c r="E166" s="115" t="s">
        <v>274</v>
      </c>
      <c r="F166" s="116">
        <f>F167</f>
        <v>641.5</v>
      </c>
      <c r="G166" s="116">
        <f t="shared" ref="G166" si="74">G167</f>
        <v>0</v>
      </c>
      <c r="H166" s="116">
        <f t="shared" si="59"/>
        <v>0</v>
      </c>
    </row>
    <row r="167" spans="1:8" ht="15.75">
      <c r="A167" s="114" t="s">
        <v>171</v>
      </c>
      <c r="B167" s="114" t="s">
        <v>171</v>
      </c>
      <c r="C167" s="114" t="s">
        <v>275</v>
      </c>
      <c r="D167" s="114"/>
      <c r="E167" s="115" t="s">
        <v>276</v>
      </c>
      <c r="F167" s="116">
        <f>F168</f>
        <v>641.5</v>
      </c>
      <c r="G167" s="116">
        <f t="shared" ref="G167" si="75">G168</f>
        <v>0</v>
      </c>
      <c r="H167" s="116">
        <f t="shared" si="59"/>
        <v>0</v>
      </c>
    </row>
    <row r="168" spans="1:8" ht="31.5">
      <c r="A168" s="114" t="s">
        <v>171</v>
      </c>
      <c r="B168" s="114" t="s">
        <v>171</v>
      </c>
      <c r="C168" s="114" t="s">
        <v>310</v>
      </c>
      <c r="D168" s="114"/>
      <c r="E168" s="115" t="s">
        <v>311</v>
      </c>
      <c r="F168" s="116">
        <f>F169+F171</f>
        <v>641.5</v>
      </c>
      <c r="G168" s="116">
        <f t="shared" ref="G168" si="76">G169+G171</f>
        <v>0</v>
      </c>
      <c r="H168" s="116">
        <f t="shared" si="59"/>
        <v>0</v>
      </c>
    </row>
    <row r="169" spans="1:8" ht="31.5">
      <c r="A169" s="114" t="s">
        <v>171</v>
      </c>
      <c r="B169" s="114" t="s">
        <v>171</v>
      </c>
      <c r="C169" s="114" t="s">
        <v>227</v>
      </c>
      <c r="D169" s="114"/>
      <c r="E169" s="115" t="s">
        <v>312</v>
      </c>
      <c r="F169" s="116">
        <f>F170</f>
        <v>200</v>
      </c>
      <c r="G169" s="116">
        <f t="shared" ref="G169" si="77">G170</f>
        <v>0</v>
      </c>
      <c r="H169" s="116">
        <f t="shared" si="59"/>
        <v>0</v>
      </c>
    </row>
    <row r="170" spans="1:8" ht="15.75">
      <c r="A170" s="114" t="s">
        <v>171</v>
      </c>
      <c r="B170" s="114" t="s">
        <v>171</v>
      </c>
      <c r="C170" s="114" t="s">
        <v>227</v>
      </c>
      <c r="D170" s="114" t="s">
        <v>10</v>
      </c>
      <c r="E170" s="115" t="s">
        <v>160</v>
      </c>
      <c r="F170" s="116">
        <v>200</v>
      </c>
      <c r="G170" s="116">
        <v>0</v>
      </c>
      <c r="H170" s="116">
        <f t="shared" si="59"/>
        <v>0</v>
      </c>
    </row>
    <row r="171" spans="1:8" ht="63">
      <c r="A171" s="122" t="s">
        <v>171</v>
      </c>
      <c r="B171" s="122" t="s">
        <v>171</v>
      </c>
      <c r="C171" s="122" t="s">
        <v>228</v>
      </c>
      <c r="D171" s="122"/>
      <c r="E171" s="123" t="s">
        <v>313</v>
      </c>
      <c r="F171" s="124">
        <f>F172+F173</f>
        <v>441.5</v>
      </c>
      <c r="G171" s="124">
        <f t="shared" ref="G171" si="78">G172+G173</f>
        <v>0</v>
      </c>
      <c r="H171" s="124">
        <f t="shared" si="59"/>
        <v>0</v>
      </c>
    </row>
    <row r="172" spans="1:8" ht="15.75">
      <c r="A172" s="114" t="s">
        <v>171</v>
      </c>
      <c r="B172" s="114" t="s">
        <v>171</v>
      </c>
      <c r="C172" s="114" t="s">
        <v>228</v>
      </c>
      <c r="D172" s="114" t="s">
        <v>22</v>
      </c>
      <c r="E172" s="115" t="s">
        <v>164</v>
      </c>
      <c r="F172" s="116">
        <v>339.09399999999999</v>
      </c>
      <c r="G172" s="116">
        <v>0</v>
      </c>
      <c r="H172" s="116">
        <f t="shared" si="59"/>
        <v>0</v>
      </c>
    </row>
    <row r="173" spans="1:8" ht="63">
      <c r="A173" s="114" t="s">
        <v>171</v>
      </c>
      <c r="B173" s="114" t="s">
        <v>171</v>
      </c>
      <c r="C173" s="114" t="s">
        <v>228</v>
      </c>
      <c r="D173" s="114" t="s">
        <v>30</v>
      </c>
      <c r="E173" s="115" t="s">
        <v>167</v>
      </c>
      <c r="F173" s="116">
        <v>102.40600000000001</v>
      </c>
      <c r="G173" s="116">
        <v>0</v>
      </c>
      <c r="H173" s="116">
        <f t="shared" si="59"/>
        <v>0</v>
      </c>
    </row>
    <row r="174" spans="1:8" ht="15.75">
      <c r="A174" s="111" t="s">
        <v>166</v>
      </c>
      <c r="B174" s="111" t="s">
        <v>161</v>
      </c>
      <c r="C174" s="111"/>
      <c r="D174" s="111"/>
      <c r="E174" s="112" t="s">
        <v>112</v>
      </c>
      <c r="F174" s="113">
        <f t="shared" ref="F174:G176" si="79">F175</f>
        <v>11166.34</v>
      </c>
      <c r="G174" s="113">
        <f t="shared" si="79"/>
        <v>1898.9468500000003</v>
      </c>
      <c r="H174" s="127">
        <f t="shared" si="59"/>
        <v>17.005991667815955</v>
      </c>
    </row>
    <row r="175" spans="1:8" ht="15.75">
      <c r="A175" s="125" t="s">
        <v>166</v>
      </c>
      <c r="B175" s="125" t="s">
        <v>165</v>
      </c>
      <c r="C175" s="125"/>
      <c r="D175" s="125"/>
      <c r="E175" s="126" t="s">
        <v>113</v>
      </c>
      <c r="F175" s="127">
        <f t="shared" si="79"/>
        <v>11166.34</v>
      </c>
      <c r="G175" s="127">
        <f t="shared" si="79"/>
        <v>1898.9468500000003</v>
      </c>
      <c r="H175" s="127">
        <f t="shared" si="59"/>
        <v>17.005991667815955</v>
      </c>
    </row>
    <row r="176" spans="1:8" ht="31.5">
      <c r="A176" s="125" t="s">
        <v>166</v>
      </c>
      <c r="B176" s="125" t="s">
        <v>165</v>
      </c>
      <c r="C176" s="125" t="s">
        <v>271</v>
      </c>
      <c r="D176" s="125"/>
      <c r="E176" s="126" t="s">
        <v>272</v>
      </c>
      <c r="F176" s="127">
        <f t="shared" si="79"/>
        <v>11166.34</v>
      </c>
      <c r="G176" s="127">
        <f t="shared" si="79"/>
        <v>1898.9468500000003</v>
      </c>
      <c r="H176" s="127">
        <f t="shared" si="59"/>
        <v>17.005991667815955</v>
      </c>
    </row>
    <row r="177" spans="1:8" ht="94.5">
      <c r="A177" s="114" t="s">
        <v>166</v>
      </c>
      <c r="B177" s="114" t="s">
        <v>165</v>
      </c>
      <c r="C177" s="114" t="s">
        <v>273</v>
      </c>
      <c r="D177" s="114"/>
      <c r="E177" s="115" t="s">
        <v>274</v>
      </c>
      <c r="F177" s="116">
        <f>F178</f>
        <v>11166.34</v>
      </c>
      <c r="G177" s="116">
        <f t="shared" ref="G177" si="80">G178</f>
        <v>1898.9468500000003</v>
      </c>
      <c r="H177" s="116">
        <f t="shared" si="59"/>
        <v>17.005991667815955</v>
      </c>
    </row>
    <row r="178" spans="1:8" ht="15.75">
      <c r="A178" s="114" t="s">
        <v>166</v>
      </c>
      <c r="B178" s="114" t="s">
        <v>165</v>
      </c>
      <c r="C178" s="114" t="s">
        <v>275</v>
      </c>
      <c r="D178" s="114"/>
      <c r="E178" s="115" t="s">
        <v>276</v>
      </c>
      <c r="F178" s="116">
        <f>F179</f>
        <v>11166.34</v>
      </c>
      <c r="G178" s="116">
        <f t="shared" ref="G178" si="81">G179</f>
        <v>1898.9468500000003</v>
      </c>
      <c r="H178" s="116">
        <f t="shared" si="59"/>
        <v>17.005991667815955</v>
      </c>
    </row>
    <row r="179" spans="1:8" ht="47.25">
      <c r="A179" s="114" t="s">
        <v>166</v>
      </c>
      <c r="B179" s="114" t="s">
        <v>165</v>
      </c>
      <c r="C179" s="114" t="s">
        <v>314</v>
      </c>
      <c r="D179" s="114"/>
      <c r="E179" s="115" t="s">
        <v>315</v>
      </c>
      <c r="F179" s="116">
        <f>F180+F186+F192+F194</f>
        <v>11166.34</v>
      </c>
      <c r="G179" s="116">
        <f>G180+G186+G192+G194</f>
        <v>1898.9468500000003</v>
      </c>
      <c r="H179" s="116">
        <f t="shared" si="59"/>
        <v>17.005991667815955</v>
      </c>
    </row>
    <row r="180" spans="1:8" ht="47.25">
      <c r="A180" s="122" t="s">
        <v>166</v>
      </c>
      <c r="B180" s="122" t="s">
        <v>165</v>
      </c>
      <c r="C180" s="122" t="s">
        <v>229</v>
      </c>
      <c r="D180" s="122"/>
      <c r="E180" s="123" t="s">
        <v>316</v>
      </c>
      <c r="F180" s="124">
        <f>F181+F182+F183+F184+F185</f>
        <v>6347.2</v>
      </c>
      <c r="G180" s="124">
        <f>G181+G182+G183+G184+G185</f>
        <v>1274.2754</v>
      </c>
      <c r="H180" s="124">
        <f t="shared" si="59"/>
        <v>20.076181623392991</v>
      </c>
    </row>
    <row r="181" spans="1:8" ht="15.75">
      <c r="A181" s="114" t="s">
        <v>166</v>
      </c>
      <c r="B181" s="114" t="s">
        <v>165</v>
      </c>
      <c r="C181" s="114" t="s">
        <v>229</v>
      </c>
      <c r="D181" s="114" t="s">
        <v>22</v>
      </c>
      <c r="E181" s="115" t="s">
        <v>164</v>
      </c>
      <c r="F181" s="116">
        <v>3660.7066</v>
      </c>
      <c r="G181" s="116">
        <v>785.78008</v>
      </c>
      <c r="H181" s="116">
        <f t="shared" si="59"/>
        <v>21.465257008032275</v>
      </c>
    </row>
    <row r="182" spans="1:8" ht="63">
      <c r="A182" s="114" t="s">
        <v>166</v>
      </c>
      <c r="B182" s="114" t="s">
        <v>165</v>
      </c>
      <c r="C182" s="114" t="s">
        <v>229</v>
      </c>
      <c r="D182" s="114" t="s">
        <v>30</v>
      </c>
      <c r="E182" s="115" t="s">
        <v>167</v>
      </c>
      <c r="F182" s="116">
        <v>1099.4934000000001</v>
      </c>
      <c r="G182" s="116">
        <v>204.67069000000001</v>
      </c>
      <c r="H182" s="116">
        <f t="shared" si="59"/>
        <v>18.614999417004231</v>
      </c>
    </row>
    <row r="183" spans="1:8" ht="47.25">
      <c r="A183" s="114" t="s">
        <v>166</v>
      </c>
      <c r="B183" s="114" t="s">
        <v>165</v>
      </c>
      <c r="C183" s="114" t="s">
        <v>229</v>
      </c>
      <c r="D183" s="114" t="s">
        <v>32</v>
      </c>
      <c r="E183" s="115" t="s">
        <v>170</v>
      </c>
      <c r="F183" s="116">
        <v>135</v>
      </c>
      <c r="G183" s="116">
        <v>13.5</v>
      </c>
      <c r="H183" s="116">
        <f t="shared" ref="H183:H213" si="82">G183/F183*100</f>
        <v>10</v>
      </c>
    </row>
    <row r="184" spans="1:8" ht="15.75">
      <c r="A184" s="114" t="s">
        <v>166</v>
      </c>
      <c r="B184" s="114" t="s">
        <v>165</v>
      </c>
      <c r="C184" s="114" t="s">
        <v>229</v>
      </c>
      <c r="D184" s="114" t="s">
        <v>10</v>
      </c>
      <c r="E184" s="115" t="s">
        <v>160</v>
      </c>
      <c r="F184" s="116">
        <v>1252</v>
      </c>
      <c r="G184" s="116">
        <v>203.75675000000001</v>
      </c>
      <c r="H184" s="116">
        <f t="shared" si="82"/>
        <v>16.274500798722048</v>
      </c>
    </row>
    <row r="185" spans="1:8" ht="15.75">
      <c r="A185" s="114" t="s">
        <v>166</v>
      </c>
      <c r="B185" s="114" t="s">
        <v>165</v>
      </c>
      <c r="C185" s="114" t="s">
        <v>229</v>
      </c>
      <c r="D185" s="114" t="s">
        <v>156</v>
      </c>
      <c r="E185" s="115" t="s">
        <v>168</v>
      </c>
      <c r="F185" s="116">
        <v>200</v>
      </c>
      <c r="G185" s="116">
        <v>66.567880000000002</v>
      </c>
      <c r="H185" s="116">
        <f t="shared" si="82"/>
        <v>33.283940000000001</v>
      </c>
    </row>
    <row r="186" spans="1:8" ht="31.5">
      <c r="A186" s="122" t="s">
        <v>166</v>
      </c>
      <c r="B186" s="122" t="s">
        <v>165</v>
      </c>
      <c r="C186" s="122" t="s">
        <v>230</v>
      </c>
      <c r="D186" s="122"/>
      <c r="E186" s="123" t="s">
        <v>317</v>
      </c>
      <c r="F186" s="124">
        <f>F187+F188+F189+F190+F191</f>
        <v>1019.74</v>
      </c>
      <c r="G186" s="124">
        <f>G187+G188+G189+G190+G191</f>
        <v>134.12163000000001</v>
      </c>
      <c r="H186" s="124">
        <f t="shared" si="82"/>
        <v>13.152532017965365</v>
      </c>
    </row>
    <row r="187" spans="1:8" ht="15.75">
      <c r="A187" s="114" t="s">
        <v>166</v>
      </c>
      <c r="B187" s="114" t="s">
        <v>165</v>
      </c>
      <c r="C187" s="114" t="s">
        <v>230</v>
      </c>
      <c r="D187" s="114" t="s">
        <v>22</v>
      </c>
      <c r="E187" s="115" t="s">
        <v>164</v>
      </c>
      <c r="F187" s="116">
        <v>516.54</v>
      </c>
      <c r="G187" s="116">
        <v>93.123649999999998</v>
      </c>
      <c r="H187" s="116">
        <f t="shared" si="82"/>
        <v>18.028352112130715</v>
      </c>
    </row>
    <row r="188" spans="1:8" ht="47.25">
      <c r="A188" s="114" t="s">
        <v>166</v>
      </c>
      <c r="B188" s="114" t="s">
        <v>165</v>
      </c>
      <c r="C188" s="114" t="s">
        <v>230</v>
      </c>
      <c r="D188" s="114" t="s">
        <v>33</v>
      </c>
      <c r="E188" s="115" t="s">
        <v>169</v>
      </c>
      <c r="F188" s="116">
        <v>10</v>
      </c>
      <c r="G188" s="116">
        <v>0.188</v>
      </c>
      <c r="H188" s="116">
        <f t="shared" si="82"/>
        <v>1.8800000000000001</v>
      </c>
    </row>
    <row r="189" spans="1:8" ht="63">
      <c r="A189" s="114" t="s">
        <v>166</v>
      </c>
      <c r="B189" s="114" t="s">
        <v>165</v>
      </c>
      <c r="C189" s="114" t="s">
        <v>230</v>
      </c>
      <c r="D189" s="114" t="s">
        <v>30</v>
      </c>
      <c r="E189" s="115" t="s">
        <v>167</v>
      </c>
      <c r="F189" s="116">
        <v>151</v>
      </c>
      <c r="G189" s="116">
        <v>23.909980000000001</v>
      </c>
      <c r="H189" s="116">
        <f t="shared" si="82"/>
        <v>15.834423841059603</v>
      </c>
    </row>
    <row r="190" spans="1:8" ht="15.75">
      <c r="A190" s="114" t="s">
        <v>166</v>
      </c>
      <c r="B190" s="114" t="s">
        <v>165</v>
      </c>
      <c r="C190" s="114" t="s">
        <v>230</v>
      </c>
      <c r="D190" s="114" t="s">
        <v>10</v>
      </c>
      <c r="E190" s="115" t="s">
        <v>160</v>
      </c>
      <c r="F190" s="116">
        <v>306.2</v>
      </c>
      <c r="G190" s="116">
        <v>6.9</v>
      </c>
      <c r="H190" s="116">
        <f t="shared" si="82"/>
        <v>2.2534291312867412</v>
      </c>
    </row>
    <row r="191" spans="1:8" ht="15.75">
      <c r="A191" s="114" t="s">
        <v>166</v>
      </c>
      <c r="B191" s="114" t="s">
        <v>165</v>
      </c>
      <c r="C191" s="114" t="s">
        <v>230</v>
      </c>
      <c r="D191" s="114" t="s">
        <v>156</v>
      </c>
      <c r="E191" s="115" t="s">
        <v>168</v>
      </c>
      <c r="F191" s="116">
        <v>36</v>
      </c>
      <c r="G191" s="116">
        <v>10</v>
      </c>
      <c r="H191" s="116">
        <f t="shared" si="82"/>
        <v>27.777777777777779</v>
      </c>
    </row>
    <row r="192" spans="1:8" ht="47.25">
      <c r="A192" s="122" t="s">
        <v>166</v>
      </c>
      <c r="B192" s="122" t="s">
        <v>165</v>
      </c>
      <c r="C192" s="122" t="s">
        <v>231</v>
      </c>
      <c r="D192" s="122"/>
      <c r="E192" s="123" t="s">
        <v>318</v>
      </c>
      <c r="F192" s="124">
        <f>F193</f>
        <v>510</v>
      </c>
      <c r="G192" s="124">
        <f t="shared" ref="G192" si="83">G193</f>
        <v>157.02394000000001</v>
      </c>
      <c r="H192" s="124">
        <f t="shared" si="82"/>
        <v>30.789007843137256</v>
      </c>
    </row>
    <row r="193" spans="1:8" ht="15.75">
      <c r="A193" s="114" t="s">
        <v>166</v>
      </c>
      <c r="B193" s="114" t="s">
        <v>165</v>
      </c>
      <c r="C193" s="114" t="s">
        <v>231</v>
      </c>
      <c r="D193" s="114" t="s">
        <v>10</v>
      </c>
      <c r="E193" s="115" t="s">
        <v>160</v>
      </c>
      <c r="F193" s="116">
        <v>510</v>
      </c>
      <c r="G193" s="116">
        <v>157.02394000000001</v>
      </c>
      <c r="H193" s="116">
        <f t="shared" si="82"/>
        <v>30.789007843137256</v>
      </c>
    </row>
    <row r="194" spans="1:8" ht="173.25">
      <c r="A194" s="122" t="s">
        <v>166</v>
      </c>
      <c r="B194" s="122" t="s">
        <v>165</v>
      </c>
      <c r="C194" s="122" t="s">
        <v>232</v>
      </c>
      <c r="D194" s="122"/>
      <c r="E194" s="128" t="s">
        <v>319</v>
      </c>
      <c r="F194" s="124">
        <f>F195+F196</f>
        <v>3289.4</v>
      </c>
      <c r="G194" s="124">
        <f>G195+G196</f>
        <v>333.52588000000003</v>
      </c>
      <c r="H194" s="127">
        <f t="shared" si="82"/>
        <v>10.139413874870797</v>
      </c>
    </row>
    <row r="195" spans="1:8" ht="15.75">
      <c r="A195" s="114" t="s">
        <v>166</v>
      </c>
      <c r="B195" s="114" t="s">
        <v>165</v>
      </c>
      <c r="C195" s="114" t="s">
        <v>232</v>
      </c>
      <c r="D195" s="114" t="s">
        <v>22</v>
      </c>
      <c r="E195" s="115" t="s">
        <v>164</v>
      </c>
      <c r="F195" s="116">
        <v>2526.4268000000002</v>
      </c>
      <c r="G195" s="116">
        <v>254.35386</v>
      </c>
      <c r="H195" s="116">
        <f t="shared" si="82"/>
        <v>10.067731232110107</v>
      </c>
    </row>
    <row r="196" spans="1:8" ht="63">
      <c r="A196" s="114" t="s">
        <v>166</v>
      </c>
      <c r="B196" s="114" t="s">
        <v>165</v>
      </c>
      <c r="C196" s="114" t="s">
        <v>232</v>
      </c>
      <c r="D196" s="114" t="s">
        <v>30</v>
      </c>
      <c r="E196" s="115" t="s">
        <v>167</v>
      </c>
      <c r="F196" s="116">
        <v>762.97320000000002</v>
      </c>
      <c r="G196" s="116">
        <v>79.172020000000003</v>
      </c>
      <c r="H196" s="116">
        <f t="shared" si="82"/>
        <v>10.376776012578162</v>
      </c>
    </row>
    <row r="197" spans="1:8" ht="15.75">
      <c r="A197" s="111" t="s">
        <v>163</v>
      </c>
      <c r="B197" s="111" t="s">
        <v>161</v>
      </c>
      <c r="C197" s="111"/>
      <c r="D197" s="111"/>
      <c r="E197" s="112" t="s">
        <v>25</v>
      </c>
      <c r="F197" s="113">
        <f t="shared" ref="F197:F203" si="84">F198</f>
        <v>890.43200000000002</v>
      </c>
      <c r="G197" s="113">
        <f t="shared" ref="G197" si="85">G198</f>
        <v>218.43899999999999</v>
      </c>
      <c r="H197" s="127">
        <f t="shared" si="82"/>
        <v>24.53180029468842</v>
      </c>
    </row>
    <row r="198" spans="1:8" ht="15.75">
      <c r="A198" s="125" t="s">
        <v>163</v>
      </c>
      <c r="B198" s="125" t="s">
        <v>165</v>
      </c>
      <c r="C198" s="125"/>
      <c r="D198" s="125"/>
      <c r="E198" s="126" t="s">
        <v>41</v>
      </c>
      <c r="F198" s="127">
        <f t="shared" si="84"/>
        <v>890.43200000000002</v>
      </c>
      <c r="G198" s="127">
        <f t="shared" ref="G198:G203" si="86">G199</f>
        <v>218.43899999999999</v>
      </c>
      <c r="H198" s="127">
        <f t="shared" si="82"/>
        <v>24.53180029468842</v>
      </c>
    </row>
    <row r="199" spans="1:8" ht="31.5">
      <c r="A199" s="125" t="s">
        <v>163</v>
      </c>
      <c r="B199" s="125" t="s">
        <v>165</v>
      </c>
      <c r="C199" s="125" t="s">
        <v>240</v>
      </c>
      <c r="D199" s="125"/>
      <c r="E199" s="126" t="s">
        <v>241</v>
      </c>
      <c r="F199" s="127">
        <f t="shared" si="84"/>
        <v>890.43200000000002</v>
      </c>
      <c r="G199" s="127">
        <f t="shared" si="86"/>
        <v>218.43899999999999</v>
      </c>
      <c r="H199" s="127">
        <f t="shared" si="82"/>
        <v>24.53180029468842</v>
      </c>
    </row>
    <row r="200" spans="1:8" ht="15.75">
      <c r="A200" s="114" t="s">
        <v>163</v>
      </c>
      <c r="B200" s="114" t="s">
        <v>165</v>
      </c>
      <c r="C200" s="114" t="s">
        <v>257</v>
      </c>
      <c r="D200" s="114"/>
      <c r="E200" s="115" t="s">
        <v>258</v>
      </c>
      <c r="F200" s="116">
        <f t="shared" si="84"/>
        <v>890.43200000000002</v>
      </c>
      <c r="G200" s="116">
        <f t="shared" si="86"/>
        <v>218.43899999999999</v>
      </c>
      <c r="H200" s="116">
        <f t="shared" si="82"/>
        <v>24.53180029468842</v>
      </c>
    </row>
    <row r="201" spans="1:8" ht="15.75">
      <c r="A201" s="114" t="s">
        <v>163</v>
      </c>
      <c r="B201" s="114" t="s">
        <v>165</v>
      </c>
      <c r="C201" s="114" t="s">
        <v>259</v>
      </c>
      <c r="D201" s="114"/>
      <c r="E201" s="115" t="s">
        <v>11</v>
      </c>
      <c r="F201" s="116">
        <f t="shared" si="84"/>
        <v>890.43200000000002</v>
      </c>
      <c r="G201" s="116">
        <f t="shared" si="86"/>
        <v>218.43899999999999</v>
      </c>
      <c r="H201" s="116">
        <f t="shared" si="82"/>
        <v>24.53180029468842</v>
      </c>
    </row>
    <row r="202" spans="1:8" ht="15.75">
      <c r="A202" s="114" t="s">
        <v>163</v>
      </c>
      <c r="B202" s="114" t="s">
        <v>165</v>
      </c>
      <c r="C202" s="114" t="s">
        <v>266</v>
      </c>
      <c r="D202" s="114"/>
      <c r="E202" s="115" t="s">
        <v>267</v>
      </c>
      <c r="F202" s="116">
        <f t="shared" si="84"/>
        <v>890.43200000000002</v>
      </c>
      <c r="G202" s="116">
        <f t="shared" si="86"/>
        <v>218.43899999999999</v>
      </c>
      <c r="H202" s="116">
        <f t="shared" si="82"/>
        <v>24.53180029468842</v>
      </c>
    </row>
    <row r="203" spans="1:8" ht="31.5">
      <c r="A203" s="114" t="s">
        <v>163</v>
      </c>
      <c r="B203" s="114" t="s">
        <v>165</v>
      </c>
      <c r="C203" s="114" t="s">
        <v>233</v>
      </c>
      <c r="D203" s="114"/>
      <c r="E203" s="115" t="s">
        <v>320</v>
      </c>
      <c r="F203" s="116">
        <f t="shared" si="84"/>
        <v>890.43200000000002</v>
      </c>
      <c r="G203" s="116">
        <f t="shared" si="86"/>
        <v>218.43899999999999</v>
      </c>
      <c r="H203" s="116">
        <f t="shared" si="82"/>
        <v>24.53180029468842</v>
      </c>
    </row>
    <row r="204" spans="1:8" ht="63">
      <c r="A204" s="119" t="s">
        <v>163</v>
      </c>
      <c r="B204" s="119" t="s">
        <v>165</v>
      </c>
      <c r="C204" s="119" t="s">
        <v>233</v>
      </c>
      <c r="D204" s="119" t="s">
        <v>24</v>
      </c>
      <c r="E204" s="120" t="s">
        <v>111</v>
      </c>
      <c r="F204" s="121">
        <v>890.43200000000002</v>
      </c>
      <c r="G204" s="121">
        <v>218.43899999999999</v>
      </c>
      <c r="H204" s="121">
        <f t="shared" si="82"/>
        <v>24.53180029468842</v>
      </c>
    </row>
    <row r="205" spans="1:8" ht="31.5">
      <c r="A205" s="111" t="s">
        <v>159</v>
      </c>
      <c r="B205" s="111" t="s">
        <v>161</v>
      </c>
      <c r="C205" s="111"/>
      <c r="D205" s="111"/>
      <c r="E205" s="112" t="s">
        <v>114</v>
      </c>
      <c r="F205" s="113">
        <f t="shared" ref="F205:F211" si="87">F206</f>
        <v>990</v>
      </c>
      <c r="G205" s="113">
        <f t="shared" ref="G205" si="88">G206</f>
        <v>224.75700000000001</v>
      </c>
      <c r="H205" s="127">
        <f t="shared" si="82"/>
        <v>22.702727272727273</v>
      </c>
    </row>
    <row r="206" spans="1:8" ht="15.75">
      <c r="A206" s="114" t="s">
        <v>159</v>
      </c>
      <c r="B206" s="114" t="s">
        <v>158</v>
      </c>
      <c r="C206" s="114"/>
      <c r="D206" s="114"/>
      <c r="E206" s="115" t="s">
        <v>116</v>
      </c>
      <c r="F206" s="116">
        <f t="shared" si="87"/>
        <v>990</v>
      </c>
      <c r="G206" s="116">
        <f t="shared" ref="G206" si="89">G207</f>
        <v>224.75700000000001</v>
      </c>
      <c r="H206" s="116">
        <f t="shared" si="82"/>
        <v>22.702727272727273</v>
      </c>
    </row>
    <row r="207" spans="1:8" ht="31.5">
      <c r="A207" s="114" t="s">
        <v>159</v>
      </c>
      <c r="B207" s="114" t="s">
        <v>158</v>
      </c>
      <c r="C207" s="114" t="s">
        <v>271</v>
      </c>
      <c r="D207" s="114"/>
      <c r="E207" s="115" t="s">
        <v>272</v>
      </c>
      <c r="F207" s="116">
        <f t="shared" si="87"/>
        <v>990</v>
      </c>
      <c r="G207" s="116">
        <f t="shared" ref="G207" si="90">G208</f>
        <v>224.75700000000001</v>
      </c>
      <c r="H207" s="116">
        <f t="shared" si="82"/>
        <v>22.702727272727273</v>
      </c>
    </row>
    <row r="208" spans="1:8" ht="94.5">
      <c r="A208" s="114" t="s">
        <v>159</v>
      </c>
      <c r="B208" s="114" t="s">
        <v>158</v>
      </c>
      <c r="C208" s="114" t="s">
        <v>273</v>
      </c>
      <c r="D208" s="114"/>
      <c r="E208" s="115" t="s">
        <v>274</v>
      </c>
      <c r="F208" s="116">
        <f t="shared" si="87"/>
        <v>990</v>
      </c>
      <c r="G208" s="116">
        <f t="shared" ref="G208" si="91">G209</f>
        <v>224.75700000000001</v>
      </c>
      <c r="H208" s="116">
        <f t="shared" si="82"/>
        <v>22.702727272727273</v>
      </c>
    </row>
    <row r="209" spans="1:8" ht="15.75">
      <c r="A209" s="114" t="s">
        <v>159</v>
      </c>
      <c r="B209" s="114" t="s">
        <v>158</v>
      </c>
      <c r="C209" s="114" t="s">
        <v>275</v>
      </c>
      <c r="D209" s="114"/>
      <c r="E209" s="115" t="s">
        <v>276</v>
      </c>
      <c r="F209" s="116">
        <f t="shared" si="87"/>
        <v>990</v>
      </c>
      <c r="G209" s="116">
        <f t="shared" ref="G209" si="92">G210</f>
        <v>224.75700000000001</v>
      </c>
      <c r="H209" s="116">
        <f t="shared" si="82"/>
        <v>22.702727272727273</v>
      </c>
    </row>
    <row r="210" spans="1:8" ht="47.25">
      <c r="A210" s="114" t="s">
        <v>159</v>
      </c>
      <c r="B210" s="114" t="s">
        <v>158</v>
      </c>
      <c r="C210" s="114" t="s">
        <v>314</v>
      </c>
      <c r="D210" s="114"/>
      <c r="E210" s="115" t="s">
        <v>315</v>
      </c>
      <c r="F210" s="116">
        <f t="shared" si="87"/>
        <v>990</v>
      </c>
      <c r="G210" s="116">
        <f t="shared" ref="G210" si="93">G211</f>
        <v>224.75700000000001</v>
      </c>
      <c r="H210" s="116">
        <f t="shared" si="82"/>
        <v>22.702727272727273</v>
      </c>
    </row>
    <row r="211" spans="1:8" ht="47.25">
      <c r="A211" s="114" t="s">
        <v>159</v>
      </c>
      <c r="B211" s="114" t="s">
        <v>158</v>
      </c>
      <c r="C211" s="114" t="s">
        <v>234</v>
      </c>
      <c r="D211" s="114"/>
      <c r="E211" s="115" t="s">
        <v>321</v>
      </c>
      <c r="F211" s="116">
        <f t="shared" si="87"/>
        <v>990</v>
      </c>
      <c r="G211" s="116">
        <f t="shared" ref="G211" si="94">G212</f>
        <v>224.75700000000001</v>
      </c>
      <c r="H211" s="116">
        <f t="shared" si="82"/>
        <v>22.702727272727273</v>
      </c>
    </row>
    <row r="212" spans="1:8" ht="15.75">
      <c r="A212" s="114" t="s">
        <v>159</v>
      </c>
      <c r="B212" s="114" t="s">
        <v>158</v>
      </c>
      <c r="C212" s="114" t="s">
        <v>234</v>
      </c>
      <c r="D212" s="114" t="s">
        <v>10</v>
      </c>
      <c r="E212" s="115" t="s">
        <v>160</v>
      </c>
      <c r="F212" s="116">
        <v>990</v>
      </c>
      <c r="G212" s="116">
        <v>224.75700000000001</v>
      </c>
      <c r="H212" s="116">
        <f t="shared" si="82"/>
        <v>22.702727272727273</v>
      </c>
    </row>
    <row r="213" spans="1:8" ht="15.75">
      <c r="A213" s="111"/>
      <c r="B213" s="111"/>
      <c r="C213" s="111"/>
      <c r="D213" s="111"/>
      <c r="E213" s="112" t="s">
        <v>157</v>
      </c>
      <c r="F213" s="113">
        <f>F9+F65+F74+F82+F163+F174+F197+F205+F108+F118+F132+F141</f>
        <v>116223.87672999999</v>
      </c>
      <c r="G213" s="113">
        <f>G9+G65+G74+G82+G163+G174+G197+G205+G108+G118+G132+G141</f>
        <v>16128.046980000001</v>
      </c>
      <c r="H213" s="127">
        <f t="shared" si="82"/>
        <v>13.876707122295628</v>
      </c>
    </row>
    <row r="218" spans="1:8">
      <c r="F218" s="189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sheetPr>
    <pageSetUpPr fitToPage="1"/>
  </sheetPr>
  <dimension ref="A1:K209"/>
  <sheetViews>
    <sheetView zoomScale="90" zoomScaleNormal="90" workbookViewId="0">
      <selection activeCell="I4" sqref="I4"/>
    </sheetView>
  </sheetViews>
  <sheetFormatPr defaultColWidth="14.7109375" defaultRowHeight="12.75"/>
  <cols>
    <col min="1" max="1" width="31.5703125" style="151" customWidth="1"/>
    <col min="2" max="2" width="7.7109375" style="143" customWidth="1"/>
    <col min="3" max="3" width="8.5703125" style="143" customWidth="1"/>
    <col min="4" max="4" width="10.42578125" style="143" customWidth="1"/>
    <col min="5" max="5" width="16.42578125" style="143" customWidth="1"/>
    <col min="6" max="6" width="7.5703125" style="143" customWidth="1"/>
    <col min="7" max="7" width="12.85546875" style="143" customWidth="1"/>
    <col min="8" max="8" width="13.42578125" style="143" customWidth="1"/>
    <col min="9" max="9" width="14.42578125" style="143" customWidth="1"/>
    <col min="10" max="16384" width="14.7109375" style="143"/>
  </cols>
  <sheetData>
    <row r="1" spans="1:9">
      <c r="I1" s="152" t="s">
        <v>379</v>
      </c>
    </row>
    <row r="2" spans="1:9">
      <c r="I2" s="152" t="s">
        <v>378</v>
      </c>
    </row>
    <row r="3" spans="1:9">
      <c r="I3" s="152" t="s">
        <v>92</v>
      </c>
    </row>
    <row r="4" spans="1:9">
      <c r="I4" s="153" t="s">
        <v>433</v>
      </c>
    </row>
    <row r="5" spans="1:9">
      <c r="I5" s="153"/>
    </row>
    <row r="6" spans="1:9">
      <c r="A6" s="224" t="s">
        <v>412</v>
      </c>
      <c r="B6" s="224"/>
      <c r="C6" s="224"/>
      <c r="D6" s="224"/>
      <c r="E6" s="224"/>
      <c r="F6" s="224"/>
      <c r="G6" s="224"/>
      <c r="H6" s="224"/>
      <c r="I6" s="224"/>
    </row>
    <row r="7" spans="1:9">
      <c r="A7" s="241"/>
      <c r="B7" s="241"/>
      <c r="C7" s="241"/>
      <c r="D7" s="241"/>
      <c r="E7" s="241"/>
      <c r="F7" s="241"/>
      <c r="G7" s="241"/>
      <c r="H7" s="241"/>
      <c r="I7" s="241"/>
    </row>
    <row r="8" spans="1:9">
      <c r="A8" s="242" t="s">
        <v>237</v>
      </c>
      <c r="B8" s="243" t="s">
        <v>0</v>
      </c>
      <c r="C8" s="243" t="s">
        <v>153</v>
      </c>
      <c r="D8" s="243" t="s">
        <v>236</v>
      </c>
      <c r="E8" s="243" t="s">
        <v>2</v>
      </c>
      <c r="F8" s="244" t="s">
        <v>1</v>
      </c>
      <c r="G8" s="240" t="s">
        <v>413</v>
      </c>
      <c r="H8" s="240" t="s">
        <v>414</v>
      </c>
      <c r="I8" s="240" t="s">
        <v>365</v>
      </c>
    </row>
    <row r="9" spans="1:9" ht="44.25" customHeight="1">
      <c r="A9" s="242"/>
      <c r="B9" s="243" t="s">
        <v>344</v>
      </c>
      <c r="C9" s="243" t="s">
        <v>345</v>
      </c>
      <c r="D9" s="243" t="s">
        <v>346</v>
      </c>
      <c r="E9" s="243" t="s">
        <v>347</v>
      </c>
      <c r="F9" s="244" t="s">
        <v>348</v>
      </c>
      <c r="G9" s="240"/>
      <c r="H9" s="240" t="s">
        <v>119</v>
      </c>
      <c r="I9" s="240" t="s">
        <v>119</v>
      </c>
    </row>
    <row r="10" spans="1:9" ht="157.5">
      <c r="A10" s="147" t="s">
        <v>185</v>
      </c>
      <c r="B10" s="111" t="s">
        <v>4</v>
      </c>
      <c r="C10" s="111"/>
      <c r="D10" s="111"/>
      <c r="E10" s="111"/>
      <c r="F10" s="111"/>
      <c r="G10" s="144">
        <f>G209</f>
        <v>116223.87786000001</v>
      </c>
      <c r="H10" s="144">
        <f>H209</f>
        <v>16128.04747</v>
      </c>
      <c r="I10" s="144">
        <f>H10/G10*100</f>
        <v>13.876707408977859</v>
      </c>
    </row>
    <row r="11" spans="1:9" ht="31.5">
      <c r="A11" s="147" t="s">
        <v>6</v>
      </c>
      <c r="B11" s="111" t="s">
        <v>4</v>
      </c>
      <c r="C11" s="111" t="s">
        <v>165</v>
      </c>
      <c r="D11" s="111" t="s">
        <v>161</v>
      </c>
      <c r="E11" s="111"/>
      <c r="F11" s="111"/>
      <c r="G11" s="144">
        <f>G12+G39+G50+G57</f>
        <v>17745.32</v>
      </c>
      <c r="H11" s="144">
        <f>H12+H39+H50+H57</f>
        <v>3429.9109999999996</v>
      </c>
      <c r="I11" s="144">
        <f t="shared" ref="I11:I70" si="0">H11/G11*100</f>
        <v>19.32853845408254</v>
      </c>
    </row>
    <row r="12" spans="1:9" ht="126">
      <c r="A12" s="175" t="s">
        <v>8</v>
      </c>
      <c r="B12" s="176" t="s">
        <v>4</v>
      </c>
      <c r="C12" s="176" t="s">
        <v>165</v>
      </c>
      <c r="D12" s="176" t="s">
        <v>162</v>
      </c>
      <c r="E12" s="176"/>
      <c r="F12" s="176"/>
      <c r="G12" s="177">
        <f>G14+G34</f>
        <v>16008.52</v>
      </c>
      <c r="H12" s="177">
        <f>H14+H34</f>
        <v>3227.0059999999999</v>
      </c>
      <c r="I12" s="177">
        <f t="shared" si="0"/>
        <v>20.158053336598261</v>
      </c>
    </row>
    <row r="13" spans="1:9" ht="47.25">
      <c r="A13" s="135" t="s">
        <v>241</v>
      </c>
      <c r="B13" s="114" t="s">
        <v>4</v>
      </c>
      <c r="C13" s="114" t="s">
        <v>165</v>
      </c>
      <c r="D13" s="114" t="s">
        <v>162</v>
      </c>
      <c r="E13" s="114" t="s">
        <v>240</v>
      </c>
      <c r="F13" s="114"/>
      <c r="G13" s="145">
        <f>G14+G34</f>
        <v>16008.52</v>
      </c>
      <c r="H13" s="145">
        <f>H14+H34</f>
        <v>3227.0059999999999</v>
      </c>
      <c r="I13" s="173">
        <f t="shared" si="0"/>
        <v>20.158053336598261</v>
      </c>
    </row>
    <row r="14" spans="1:9" ht="47.25">
      <c r="A14" s="135" t="s">
        <v>243</v>
      </c>
      <c r="B14" s="114" t="s">
        <v>4</v>
      </c>
      <c r="C14" s="114" t="s">
        <v>165</v>
      </c>
      <c r="D14" s="114" t="s">
        <v>162</v>
      </c>
      <c r="E14" s="114" t="s">
        <v>242</v>
      </c>
      <c r="F14" s="114"/>
      <c r="G14" s="178">
        <f>G15+G25</f>
        <v>15992.52</v>
      </c>
      <c r="H14" s="178">
        <f>H15+H25</f>
        <v>3221.0059999999999</v>
      </c>
      <c r="I14" s="173">
        <f t="shared" si="0"/>
        <v>20.14070327878283</v>
      </c>
    </row>
    <row r="15" spans="1:9" ht="63">
      <c r="A15" s="135" t="s">
        <v>249</v>
      </c>
      <c r="B15" s="114" t="s">
        <v>4</v>
      </c>
      <c r="C15" s="114" t="s">
        <v>165</v>
      </c>
      <c r="D15" s="114" t="s">
        <v>162</v>
      </c>
      <c r="E15" s="114" t="s">
        <v>248</v>
      </c>
      <c r="F15" s="114"/>
      <c r="G15" s="145">
        <f>G16</f>
        <v>3029.52</v>
      </c>
      <c r="H15" s="145">
        <f>H16</f>
        <v>849.572</v>
      </c>
      <c r="I15" s="173">
        <f t="shared" si="0"/>
        <v>28.04312234281338</v>
      </c>
    </row>
    <row r="16" spans="1:9" ht="47.25">
      <c r="A16" s="135" t="s">
        <v>251</v>
      </c>
      <c r="B16" s="114" t="s">
        <v>4</v>
      </c>
      <c r="C16" s="114" t="s">
        <v>165</v>
      </c>
      <c r="D16" s="114" t="s">
        <v>162</v>
      </c>
      <c r="E16" s="114" t="s">
        <v>250</v>
      </c>
      <c r="F16" s="114"/>
      <c r="G16" s="145">
        <f>G17+G21+G23</f>
        <v>3029.52</v>
      </c>
      <c r="H16" s="145">
        <f>H17+H21+H23</f>
        <v>849.572</v>
      </c>
      <c r="I16" s="173">
        <f t="shared" si="0"/>
        <v>28.04312234281338</v>
      </c>
    </row>
    <row r="17" spans="1:9" ht="47.25">
      <c r="A17" s="135" t="s">
        <v>243</v>
      </c>
      <c r="B17" s="114" t="s">
        <v>4</v>
      </c>
      <c r="C17" s="114" t="s">
        <v>165</v>
      </c>
      <c r="D17" s="114" t="s">
        <v>162</v>
      </c>
      <c r="E17" s="114" t="s">
        <v>197</v>
      </c>
      <c r="F17" s="114"/>
      <c r="G17" s="145">
        <f>G18+G19+G20</f>
        <v>3016</v>
      </c>
      <c r="H17" s="145">
        <f>H18+H19+H20</f>
        <v>846.05200000000002</v>
      </c>
      <c r="I17" s="173">
        <f t="shared" si="0"/>
        <v>28.052122015915121</v>
      </c>
    </row>
    <row r="18" spans="1:9" ht="63">
      <c r="A18" s="148" t="s">
        <v>351</v>
      </c>
      <c r="B18" s="142" t="s">
        <v>4</v>
      </c>
      <c r="C18" s="142" t="s">
        <v>165</v>
      </c>
      <c r="D18" s="142" t="s">
        <v>162</v>
      </c>
      <c r="E18" s="142" t="s">
        <v>197</v>
      </c>
      <c r="F18" s="142" t="s">
        <v>352</v>
      </c>
      <c r="G18" s="146">
        <v>2948</v>
      </c>
      <c r="H18" s="146">
        <v>846.05200000000002</v>
      </c>
      <c r="I18" s="173">
        <f t="shared" si="0"/>
        <v>28.699185888738128</v>
      </c>
    </row>
    <row r="19" spans="1:9" ht="31.5">
      <c r="A19" s="148" t="s">
        <v>353</v>
      </c>
      <c r="B19" s="142" t="s">
        <v>4</v>
      </c>
      <c r="C19" s="142" t="s">
        <v>165</v>
      </c>
      <c r="D19" s="142" t="s">
        <v>162</v>
      </c>
      <c r="E19" s="142" t="s">
        <v>197</v>
      </c>
      <c r="F19" s="142" t="s">
        <v>354</v>
      </c>
      <c r="G19" s="146">
        <v>50</v>
      </c>
      <c r="H19" s="146">
        <v>0</v>
      </c>
      <c r="I19" s="173">
        <f t="shared" si="0"/>
        <v>0</v>
      </c>
    </row>
    <row r="20" spans="1:9" ht="31.5">
      <c r="A20" s="197" t="s">
        <v>357</v>
      </c>
      <c r="B20" s="198" t="s">
        <v>4</v>
      </c>
      <c r="C20" s="198" t="s">
        <v>165</v>
      </c>
      <c r="D20" s="198" t="s">
        <v>162</v>
      </c>
      <c r="E20" s="198" t="s">
        <v>197</v>
      </c>
      <c r="F20" s="198" t="s">
        <v>358</v>
      </c>
      <c r="G20" s="207">
        <v>18</v>
      </c>
      <c r="H20" s="207">
        <v>0</v>
      </c>
      <c r="I20" s="207">
        <v>18</v>
      </c>
    </row>
    <row r="21" spans="1:9" ht="47.25">
      <c r="A21" s="135" t="s">
        <v>252</v>
      </c>
      <c r="B21" s="114" t="s">
        <v>4</v>
      </c>
      <c r="C21" s="114" t="s">
        <v>165</v>
      </c>
      <c r="D21" s="114" t="s">
        <v>162</v>
      </c>
      <c r="E21" s="114" t="s">
        <v>198</v>
      </c>
      <c r="F21" s="114"/>
      <c r="G21" s="173">
        <f>G22</f>
        <v>10</v>
      </c>
      <c r="H21" s="173">
        <f>H22</f>
        <v>0</v>
      </c>
      <c r="I21" s="145">
        <f t="shared" si="0"/>
        <v>0</v>
      </c>
    </row>
    <row r="22" spans="1:9" ht="63">
      <c r="A22" s="148" t="s">
        <v>351</v>
      </c>
      <c r="B22" s="142" t="s">
        <v>4</v>
      </c>
      <c r="C22" s="142" t="s">
        <v>165</v>
      </c>
      <c r="D22" s="142" t="s">
        <v>162</v>
      </c>
      <c r="E22" s="142" t="s">
        <v>198</v>
      </c>
      <c r="F22" s="142" t="s">
        <v>352</v>
      </c>
      <c r="G22" s="146">
        <v>10</v>
      </c>
      <c r="H22" s="146">
        <v>0</v>
      </c>
      <c r="I22" s="145">
        <f t="shared" si="0"/>
        <v>0</v>
      </c>
    </row>
    <row r="23" spans="1:9" ht="47.25">
      <c r="A23" s="135" t="s">
        <v>253</v>
      </c>
      <c r="B23" s="114" t="s">
        <v>4</v>
      </c>
      <c r="C23" s="114" t="s">
        <v>165</v>
      </c>
      <c r="D23" s="114" t="s">
        <v>162</v>
      </c>
      <c r="E23" s="114" t="s">
        <v>199</v>
      </c>
      <c r="F23" s="114"/>
      <c r="G23" s="173">
        <f>G24</f>
        <v>3.52</v>
      </c>
      <c r="H23" s="173">
        <f>H24</f>
        <v>3.52</v>
      </c>
      <c r="I23" s="145">
        <f t="shared" si="0"/>
        <v>100</v>
      </c>
    </row>
    <row r="24" spans="1:9" ht="63">
      <c r="A24" s="148" t="s">
        <v>351</v>
      </c>
      <c r="B24" s="142" t="s">
        <v>4</v>
      </c>
      <c r="C24" s="142" t="s">
        <v>165</v>
      </c>
      <c r="D24" s="142" t="s">
        <v>162</v>
      </c>
      <c r="E24" s="142" t="s">
        <v>199</v>
      </c>
      <c r="F24" s="142" t="s">
        <v>352</v>
      </c>
      <c r="G24" s="146">
        <v>3.52</v>
      </c>
      <c r="H24" s="146">
        <v>3.52</v>
      </c>
      <c r="I24" s="173">
        <f t="shared" si="0"/>
        <v>100</v>
      </c>
    </row>
    <row r="25" spans="1:9" ht="47.25">
      <c r="A25" s="135" t="s">
        <v>245</v>
      </c>
      <c r="B25" s="114" t="s">
        <v>4</v>
      </c>
      <c r="C25" s="114" t="s">
        <v>165</v>
      </c>
      <c r="D25" s="114" t="s">
        <v>162</v>
      </c>
      <c r="E25" s="114" t="s">
        <v>244</v>
      </c>
      <c r="F25" s="114"/>
      <c r="G25" s="145">
        <f>G26+G31</f>
        <v>12963</v>
      </c>
      <c r="H25" s="145">
        <f>H26+H31</f>
        <v>2371.4339999999997</v>
      </c>
      <c r="I25" s="173">
        <f t="shared" si="0"/>
        <v>18.293867160379541</v>
      </c>
    </row>
    <row r="26" spans="1:9" ht="31.5">
      <c r="A26" s="135" t="s">
        <v>255</v>
      </c>
      <c r="B26" s="114" t="s">
        <v>4</v>
      </c>
      <c r="C26" s="114" t="s">
        <v>165</v>
      </c>
      <c r="D26" s="114" t="s">
        <v>162</v>
      </c>
      <c r="E26" s="114" t="s">
        <v>254</v>
      </c>
      <c r="F26" s="114"/>
      <c r="G26" s="145">
        <f>G27+G29</f>
        <v>11430</v>
      </c>
      <c r="H26" s="145">
        <f>H27+H29</f>
        <v>2113.1949999999997</v>
      </c>
      <c r="I26" s="173">
        <f t="shared" si="0"/>
        <v>18.488145231846019</v>
      </c>
    </row>
    <row r="27" spans="1:9" ht="31.5">
      <c r="A27" s="135" t="s">
        <v>255</v>
      </c>
      <c r="B27" s="114" t="s">
        <v>4</v>
      </c>
      <c r="C27" s="114" t="s">
        <v>165</v>
      </c>
      <c r="D27" s="114" t="s">
        <v>162</v>
      </c>
      <c r="E27" s="114" t="s">
        <v>200</v>
      </c>
      <c r="F27" s="114"/>
      <c r="G27" s="145">
        <f>G28</f>
        <v>9605</v>
      </c>
      <c r="H27" s="145">
        <f>H28</f>
        <v>1812.473</v>
      </c>
      <c r="I27" s="173">
        <f t="shared" si="0"/>
        <v>18.870098906819361</v>
      </c>
    </row>
    <row r="28" spans="1:9" ht="141.75">
      <c r="A28" s="148" t="s">
        <v>349</v>
      </c>
      <c r="B28" s="142" t="s">
        <v>4</v>
      </c>
      <c r="C28" s="142" t="s">
        <v>165</v>
      </c>
      <c r="D28" s="142" t="s">
        <v>162</v>
      </c>
      <c r="E28" s="142" t="s">
        <v>200</v>
      </c>
      <c r="F28" s="142" t="s">
        <v>350</v>
      </c>
      <c r="G28" s="146">
        <v>9605</v>
      </c>
      <c r="H28" s="146">
        <v>1812.473</v>
      </c>
      <c r="I28" s="173">
        <f t="shared" si="0"/>
        <v>18.870098906819361</v>
      </c>
    </row>
    <row r="29" spans="1:9" ht="31.5">
      <c r="A29" s="135" t="s">
        <v>256</v>
      </c>
      <c r="B29" s="114" t="s">
        <v>4</v>
      </c>
      <c r="C29" s="114" t="s">
        <v>165</v>
      </c>
      <c r="D29" s="114" t="s">
        <v>162</v>
      </c>
      <c r="E29" s="114" t="s">
        <v>201</v>
      </c>
      <c r="F29" s="114"/>
      <c r="G29" s="145">
        <f>G30</f>
        <v>1825</v>
      </c>
      <c r="H29" s="145">
        <f>H30</f>
        <v>300.72199999999998</v>
      </c>
      <c r="I29" s="173">
        <f t="shared" si="0"/>
        <v>16.477917808219178</v>
      </c>
    </row>
    <row r="30" spans="1:9" ht="141.75">
      <c r="A30" s="148" t="s">
        <v>349</v>
      </c>
      <c r="B30" s="142" t="s">
        <v>4</v>
      </c>
      <c r="C30" s="142" t="s">
        <v>165</v>
      </c>
      <c r="D30" s="142" t="s">
        <v>162</v>
      </c>
      <c r="E30" s="142" t="s">
        <v>201</v>
      </c>
      <c r="F30" s="142" t="s">
        <v>350</v>
      </c>
      <c r="G30" s="146">
        <v>1825</v>
      </c>
      <c r="H30" s="146">
        <v>300.72199999999998</v>
      </c>
      <c r="I30" s="173">
        <f t="shared" si="0"/>
        <v>16.477917808219178</v>
      </c>
    </row>
    <row r="31" spans="1:9" ht="78.75">
      <c r="A31" s="135" t="s">
        <v>247</v>
      </c>
      <c r="B31" s="114" t="s">
        <v>4</v>
      </c>
      <c r="C31" s="114" t="s">
        <v>165</v>
      </c>
      <c r="D31" s="114" t="s">
        <v>162</v>
      </c>
      <c r="E31" s="114" t="s">
        <v>246</v>
      </c>
      <c r="F31" s="114"/>
      <c r="G31" s="145">
        <f>G32</f>
        <v>1533</v>
      </c>
      <c r="H31" s="145">
        <f>H32</f>
        <v>258.23899999999998</v>
      </c>
      <c r="I31" s="173">
        <f t="shared" si="0"/>
        <v>16.845335942596215</v>
      </c>
    </row>
    <row r="32" spans="1:9" ht="78.75">
      <c r="A32" s="135" t="s">
        <v>247</v>
      </c>
      <c r="B32" s="114" t="s">
        <v>4</v>
      </c>
      <c r="C32" s="114" t="s">
        <v>165</v>
      </c>
      <c r="D32" s="114" t="s">
        <v>162</v>
      </c>
      <c r="E32" s="114" t="s">
        <v>202</v>
      </c>
      <c r="F32" s="114"/>
      <c r="G32" s="145">
        <f>G33</f>
        <v>1533</v>
      </c>
      <c r="H32" s="145">
        <f>H33</f>
        <v>258.23899999999998</v>
      </c>
      <c r="I32" s="173">
        <f t="shared" si="0"/>
        <v>16.845335942596215</v>
      </c>
    </row>
    <row r="33" spans="1:11" ht="141.75">
      <c r="A33" s="148" t="s">
        <v>349</v>
      </c>
      <c r="B33" s="142" t="s">
        <v>4</v>
      </c>
      <c r="C33" s="142" t="s">
        <v>165</v>
      </c>
      <c r="D33" s="142" t="s">
        <v>162</v>
      </c>
      <c r="E33" s="142" t="s">
        <v>202</v>
      </c>
      <c r="F33" s="142" t="s">
        <v>350</v>
      </c>
      <c r="G33" s="146">
        <v>1533</v>
      </c>
      <c r="H33" s="146">
        <v>258.23899999999998</v>
      </c>
      <c r="I33" s="173">
        <f t="shared" si="0"/>
        <v>16.845335942596215</v>
      </c>
    </row>
    <row r="34" spans="1:11" ht="31.5">
      <c r="A34" s="135" t="s">
        <v>258</v>
      </c>
      <c r="B34" s="114" t="s">
        <v>4</v>
      </c>
      <c r="C34" s="114" t="s">
        <v>165</v>
      </c>
      <c r="D34" s="114" t="s">
        <v>162</v>
      </c>
      <c r="E34" s="114" t="s">
        <v>257</v>
      </c>
      <c r="F34" s="114"/>
      <c r="G34" s="145">
        <f t="shared" ref="G34:H37" si="1">G35</f>
        <v>16</v>
      </c>
      <c r="H34" s="145">
        <f t="shared" si="1"/>
        <v>6</v>
      </c>
      <c r="I34" s="173">
        <f t="shared" si="0"/>
        <v>37.5</v>
      </c>
    </row>
    <row r="35" spans="1:11" ht="15.75">
      <c r="A35" s="135" t="s">
        <v>11</v>
      </c>
      <c r="B35" s="114" t="s">
        <v>4</v>
      </c>
      <c r="C35" s="114" t="s">
        <v>165</v>
      </c>
      <c r="D35" s="114" t="s">
        <v>162</v>
      </c>
      <c r="E35" s="114" t="s">
        <v>259</v>
      </c>
      <c r="F35" s="114"/>
      <c r="G35" s="145">
        <f t="shared" si="1"/>
        <v>16</v>
      </c>
      <c r="H35" s="145">
        <f t="shared" si="1"/>
        <v>6</v>
      </c>
      <c r="I35" s="173">
        <f t="shared" si="0"/>
        <v>37.5</v>
      </c>
    </row>
    <row r="36" spans="1:11" ht="31.5">
      <c r="A36" s="135" t="s">
        <v>261</v>
      </c>
      <c r="B36" s="114" t="s">
        <v>4</v>
      </c>
      <c r="C36" s="114" t="s">
        <v>165</v>
      </c>
      <c r="D36" s="114" t="s">
        <v>162</v>
      </c>
      <c r="E36" s="114" t="s">
        <v>260</v>
      </c>
      <c r="F36" s="114"/>
      <c r="G36" s="145">
        <f t="shared" si="1"/>
        <v>16</v>
      </c>
      <c r="H36" s="145">
        <f t="shared" si="1"/>
        <v>6</v>
      </c>
      <c r="I36" s="173">
        <f t="shared" si="0"/>
        <v>37.5</v>
      </c>
    </row>
    <row r="37" spans="1:11" ht="31.5">
      <c r="A37" s="135" t="s">
        <v>262</v>
      </c>
      <c r="B37" s="114" t="s">
        <v>4</v>
      </c>
      <c r="C37" s="114" t="s">
        <v>165</v>
      </c>
      <c r="D37" s="114" t="s">
        <v>162</v>
      </c>
      <c r="E37" s="114" t="s">
        <v>203</v>
      </c>
      <c r="F37" s="114"/>
      <c r="G37" s="145">
        <f t="shared" si="1"/>
        <v>16</v>
      </c>
      <c r="H37" s="145">
        <f t="shared" si="1"/>
        <v>6</v>
      </c>
      <c r="I37" s="173">
        <f t="shared" si="0"/>
        <v>37.5</v>
      </c>
    </row>
    <row r="38" spans="1:11" ht="63">
      <c r="A38" s="148" t="s">
        <v>351</v>
      </c>
      <c r="B38" s="142" t="s">
        <v>4</v>
      </c>
      <c r="C38" s="142" t="s">
        <v>165</v>
      </c>
      <c r="D38" s="142" t="s">
        <v>162</v>
      </c>
      <c r="E38" s="142" t="s">
        <v>203</v>
      </c>
      <c r="F38" s="142" t="s">
        <v>352</v>
      </c>
      <c r="G38" s="146">
        <v>16</v>
      </c>
      <c r="H38" s="146">
        <v>6</v>
      </c>
      <c r="I38" s="173">
        <f t="shared" si="0"/>
        <v>37.5</v>
      </c>
    </row>
    <row r="39" spans="1:11" ht="94.5">
      <c r="A39" s="175" t="s">
        <v>184</v>
      </c>
      <c r="B39" s="176" t="s">
        <v>4</v>
      </c>
      <c r="C39" s="176" t="s">
        <v>165</v>
      </c>
      <c r="D39" s="176" t="s">
        <v>183</v>
      </c>
      <c r="E39" s="176"/>
      <c r="F39" s="176"/>
      <c r="G39" s="177">
        <f t="shared" ref="G39:H42" si="2">G40</f>
        <v>336.8</v>
      </c>
      <c r="H39" s="177">
        <f t="shared" si="2"/>
        <v>84.2</v>
      </c>
      <c r="I39" s="177">
        <f t="shared" si="0"/>
        <v>25</v>
      </c>
    </row>
    <row r="40" spans="1:11" ht="47.25">
      <c r="A40" s="135" t="s">
        <v>241</v>
      </c>
      <c r="B40" s="114" t="s">
        <v>4</v>
      </c>
      <c r="C40" s="114" t="s">
        <v>165</v>
      </c>
      <c r="D40" s="114" t="s">
        <v>183</v>
      </c>
      <c r="E40" s="114" t="s">
        <v>240</v>
      </c>
      <c r="F40" s="114"/>
      <c r="G40" s="145">
        <f t="shared" si="2"/>
        <v>336.8</v>
      </c>
      <c r="H40" s="145">
        <f t="shared" si="2"/>
        <v>84.2</v>
      </c>
      <c r="I40" s="173">
        <f t="shared" si="0"/>
        <v>25</v>
      </c>
    </row>
    <row r="41" spans="1:11" ht="31.5">
      <c r="A41" s="135" t="s">
        <v>258</v>
      </c>
      <c r="B41" s="114" t="s">
        <v>4</v>
      </c>
      <c r="C41" s="114" t="s">
        <v>165</v>
      </c>
      <c r="D41" s="114" t="s">
        <v>183</v>
      </c>
      <c r="E41" s="114" t="s">
        <v>257</v>
      </c>
      <c r="F41" s="114"/>
      <c r="G41" s="145">
        <f t="shared" si="2"/>
        <v>336.8</v>
      </c>
      <c r="H41" s="145">
        <f t="shared" si="2"/>
        <v>84.2</v>
      </c>
      <c r="I41" s="173">
        <f t="shared" si="0"/>
        <v>25</v>
      </c>
    </row>
    <row r="42" spans="1:11" ht="15.75">
      <c r="A42" s="135" t="s">
        <v>11</v>
      </c>
      <c r="B42" s="114" t="s">
        <v>4</v>
      </c>
      <c r="C42" s="114" t="s">
        <v>165</v>
      </c>
      <c r="D42" s="114" t="s">
        <v>183</v>
      </c>
      <c r="E42" s="114" t="s">
        <v>259</v>
      </c>
      <c r="F42" s="114"/>
      <c r="G42" s="145">
        <f t="shared" si="2"/>
        <v>336.8</v>
      </c>
      <c r="H42" s="145">
        <f t="shared" si="2"/>
        <v>84.2</v>
      </c>
      <c r="I42" s="173">
        <f t="shared" si="0"/>
        <v>25</v>
      </c>
    </row>
    <row r="43" spans="1:11" ht="31.5">
      <c r="A43" s="135" t="s">
        <v>261</v>
      </c>
      <c r="B43" s="114" t="s">
        <v>4</v>
      </c>
      <c r="C43" s="114" t="s">
        <v>165</v>
      </c>
      <c r="D43" s="114" t="s">
        <v>183</v>
      </c>
      <c r="E43" s="114" t="s">
        <v>260</v>
      </c>
      <c r="F43" s="114"/>
      <c r="G43" s="145">
        <f>G44+G46+G48</f>
        <v>336.8</v>
      </c>
      <c r="H43" s="145">
        <f>H44+H46+H48</f>
        <v>84.2</v>
      </c>
      <c r="I43" s="173">
        <f t="shared" si="0"/>
        <v>25</v>
      </c>
    </row>
    <row r="44" spans="1:11" ht="78.75">
      <c r="A44" s="135" t="s">
        <v>263</v>
      </c>
      <c r="B44" s="114" t="s">
        <v>4</v>
      </c>
      <c r="C44" s="114" t="s">
        <v>165</v>
      </c>
      <c r="D44" s="114" t="s">
        <v>183</v>
      </c>
      <c r="E44" s="114" t="s">
        <v>204</v>
      </c>
      <c r="F44" s="114"/>
      <c r="G44" s="145">
        <f>G45</f>
        <v>152.4</v>
      </c>
      <c r="H44" s="145">
        <f>H45</f>
        <v>38.1</v>
      </c>
      <c r="I44" s="173">
        <f t="shared" si="0"/>
        <v>25</v>
      </c>
      <c r="K44" s="172"/>
    </row>
    <row r="45" spans="1:11" ht="31.5">
      <c r="A45" s="148" t="s">
        <v>355</v>
      </c>
      <c r="B45" s="142" t="s">
        <v>4</v>
      </c>
      <c r="C45" s="142" t="s">
        <v>165</v>
      </c>
      <c r="D45" s="142" t="s">
        <v>183</v>
      </c>
      <c r="E45" s="142" t="s">
        <v>204</v>
      </c>
      <c r="F45" s="142" t="s">
        <v>356</v>
      </c>
      <c r="G45" s="146">
        <v>152.4</v>
      </c>
      <c r="H45" s="146">
        <v>38.1</v>
      </c>
      <c r="I45" s="173">
        <f t="shared" si="0"/>
        <v>25</v>
      </c>
    </row>
    <row r="46" spans="1:11" ht="94.5">
      <c r="A46" s="135" t="s">
        <v>264</v>
      </c>
      <c r="B46" s="114" t="s">
        <v>4</v>
      </c>
      <c r="C46" s="114" t="s">
        <v>165</v>
      </c>
      <c r="D46" s="114" t="s">
        <v>183</v>
      </c>
      <c r="E46" s="114" t="s">
        <v>205</v>
      </c>
      <c r="F46" s="114"/>
      <c r="G46" s="145">
        <f>G47</f>
        <v>61.2</v>
      </c>
      <c r="H46" s="145">
        <f>H47</f>
        <v>15.3</v>
      </c>
      <c r="I46" s="173">
        <f t="shared" si="0"/>
        <v>25</v>
      </c>
    </row>
    <row r="47" spans="1:11" ht="31.5">
      <c r="A47" s="148" t="s">
        <v>355</v>
      </c>
      <c r="B47" s="142" t="s">
        <v>4</v>
      </c>
      <c r="C47" s="142" t="s">
        <v>165</v>
      </c>
      <c r="D47" s="142" t="s">
        <v>183</v>
      </c>
      <c r="E47" s="142" t="s">
        <v>205</v>
      </c>
      <c r="F47" s="142" t="s">
        <v>356</v>
      </c>
      <c r="G47" s="146">
        <v>61.2</v>
      </c>
      <c r="H47" s="146">
        <v>15.3</v>
      </c>
      <c r="I47" s="173">
        <f t="shared" si="0"/>
        <v>25</v>
      </c>
    </row>
    <row r="48" spans="1:11" ht="126">
      <c r="A48" s="135" t="s">
        <v>265</v>
      </c>
      <c r="B48" s="114" t="s">
        <v>4</v>
      </c>
      <c r="C48" s="114" t="s">
        <v>165</v>
      </c>
      <c r="D48" s="114" t="s">
        <v>183</v>
      </c>
      <c r="E48" s="114" t="s">
        <v>206</v>
      </c>
      <c r="F48" s="114"/>
      <c r="G48" s="145">
        <f>G49</f>
        <v>123.2</v>
      </c>
      <c r="H48" s="145">
        <f>H49</f>
        <v>30.8</v>
      </c>
      <c r="I48" s="173">
        <f t="shared" si="0"/>
        <v>25</v>
      </c>
    </row>
    <row r="49" spans="1:9" ht="31.5">
      <c r="A49" s="148" t="s">
        <v>355</v>
      </c>
      <c r="B49" s="142" t="s">
        <v>4</v>
      </c>
      <c r="C49" s="142" t="s">
        <v>165</v>
      </c>
      <c r="D49" s="142" t="s">
        <v>183</v>
      </c>
      <c r="E49" s="142" t="s">
        <v>206</v>
      </c>
      <c r="F49" s="142" t="s">
        <v>356</v>
      </c>
      <c r="G49" s="146">
        <v>123.2</v>
      </c>
      <c r="H49" s="146">
        <v>30.8</v>
      </c>
      <c r="I49" s="173">
        <f t="shared" si="0"/>
        <v>25</v>
      </c>
    </row>
    <row r="50" spans="1:9" ht="15.75">
      <c r="A50" s="175" t="s">
        <v>13</v>
      </c>
      <c r="B50" s="176" t="s">
        <v>4</v>
      </c>
      <c r="C50" s="176" t="s">
        <v>165</v>
      </c>
      <c r="D50" s="176" t="s">
        <v>159</v>
      </c>
      <c r="E50" s="176"/>
      <c r="F50" s="176"/>
      <c r="G50" s="177">
        <f t="shared" ref="G50:H55" si="3">G51</f>
        <v>1000</v>
      </c>
      <c r="H50" s="177">
        <f t="shared" si="3"/>
        <v>0</v>
      </c>
      <c r="I50" s="177">
        <f t="shared" si="0"/>
        <v>0</v>
      </c>
    </row>
    <row r="51" spans="1:9" ht="47.25">
      <c r="A51" s="135" t="s">
        <v>241</v>
      </c>
      <c r="B51" s="114" t="s">
        <v>4</v>
      </c>
      <c r="C51" s="114" t="s">
        <v>165</v>
      </c>
      <c r="D51" s="114" t="s">
        <v>159</v>
      </c>
      <c r="E51" s="114" t="s">
        <v>240</v>
      </c>
      <c r="F51" s="114"/>
      <c r="G51" s="145">
        <f t="shared" si="3"/>
        <v>1000</v>
      </c>
      <c r="H51" s="145">
        <f t="shared" si="3"/>
        <v>0</v>
      </c>
      <c r="I51" s="173">
        <f t="shared" si="0"/>
        <v>0</v>
      </c>
    </row>
    <row r="52" spans="1:9" ht="31.5">
      <c r="A52" s="135" t="s">
        <v>258</v>
      </c>
      <c r="B52" s="114" t="s">
        <v>4</v>
      </c>
      <c r="C52" s="114" t="s">
        <v>165</v>
      </c>
      <c r="D52" s="114" t="s">
        <v>159</v>
      </c>
      <c r="E52" s="114" t="s">
        <v>257</v>
      </c>
      <c r="F52" s="114"/>
      <c r="G52" s="145">
        <f t="shared" si="3"/>
        <v>1000</v>
      </c>
      <c r="H52" s="145">
        <f t="shared" si="3"/>
        <v>0</v>
      </c>
      <c r="I52" s="173">
        <f t="shared" si="0"/>
        <v>0</v>
      </c>
    </row>
    <row r="53" spans="1:9" ht="15.75">
      <c r="A53" s="135" t="s">
        <v>11</v>
      </c>
      <c r="B53" s="114" t="s">
        <v>4</v>
      </c>
      <c r="C53" s="114" t="s">
        <v>165</v>
      </c>
      <c r="D53" s="114" t="s">
        <v>159</v>
      </c>
      <c r="E53" s="114" t="s">
        <v>259</v>
      </c>
      <c r="F53" s="114"/>
      <c r="G53" s="145">
        <f t="shared" si="3"/>
        <v>1000</v>
      </c>
      <c r="H53" s="145">
        <f t="shared" si="3"/>
        <v>0</v>
      </c>
      <c r="I53" s="173">
        <f t="shared" si="0"/>
        <v>0</v>
      </c>
    </row>
    <row r="54" spans="1:9" ht="15.75">
      <c r="A54" s="135" t="s">
        <v>267</v>
      </c>
      <c r="B54" s="114" t="s">
        <v>4</v>
      </c>
      <c r="C54" s="114" t="s">
        <v>165</v>
      </c>
      <c r="D54" s="114" t="s">
        <v>159</v>
      </c>
      <c r="E54" s="114" t="s">
        <v>266</v>
      </c>
      <c r="F54" s="114"/>
      <c r="G54" s="145">
        <f t="shared" si="3"/>
        <v>1000</v>
      </c>
      <c r="H54" s="145">
        <f t="shared" si="3"/>
        <v>0</v>
      </c>
      <c r="I54" s="173">
        <f t="shared" si="0"/>
        <v>0</v>
      </c>
    </row>
    <row r="55" spans="1:9" ht="31.5">
      <c r="A55" s="135" t="s">
        <v>268</v>
      </c>
      <c r="B55" s="114" t="s">
        <v>4</v>
      </c>
      <c r="C55" s="114" t="s">
        <v>165</v>
      </c>
      <c r="D55" s="114" t="s">
        <v>159</v>
      </c>
      <c r="E55" s="114" t="s">
        <v>207</v>
      </c>
      <c r="F55" s="114"/>
      <c r="G55" s="145">
        <f t="shared" si="3"/>
        <v>1000</v>
      </c>
      <c r="H55" s="145">
        <f t="shared" si="3"/>
        <v>0</v>
      </c>
      <c r="I55" s="173">
        <f t="shared" si="0"/>
        <v>0</v>
      </c>
    </row>
    <row r="56" spans="1:9" ht="31.5">
      <c r="A56" s="148" t="s">
        <v>357</v>
      </c>
      <c r="B56" s="142" t="s">
        <v>4</v>
      </c>
      <c r="C56" s="142" t="s">
        <v>165</v>
      </c>
      <c r="D56" s="142" t="s">
        <v>159</v>
      </c>
      <c r="E56" s="142" t="s">
        <v>207</v>
      </c>
      <c r="F56" s="142" t="s">
        <v>358</v>
      </c>
      <c r="G56" s="146">
        <v>1000</v>
      </c>
      <c r="H56" s="146">
        <v>0</v>
      </c>
      <c r="I56" s="173">
        <f t="shared" si="0"/>
        <v>0</v>
      </c>
    </row>
    <row r="57" spans="1:9" ht="47.25">
      <c r="A57" s="175" t="s">
        <v>15</v>
      </c>
      <c r="B57" s="176" t="s">
        <v>4</v>
      </c>
      <c r="C57" s="176" t="s">
        <v>165</v>
      </c>
      <c r="D57" s="176" t="s">
        <v>182</v>
      </c>
      <c r="E57" s="176"/>
      <c r="F57" s="176"/>
      <c r="G57" s="177">
        <f t="shared" ref="G57:H62" si="4">G58</f>
        <v>400</v>
      </c>
      <c r="H57" s="177">
        <f t="shared" si="4"/>
        <v>118.705</v>
      </c>
      <c r="I57" s="177">
        <f t="shared" si="0"/>
        <v>29.67625</v>
      </c>
    </row>
    <row r="58" spans="1:9" ht="47.25">
      <c r="A58" s="135" t="s">
        <v>241</v>
      </c>
      <c r="B58" s="114" t="s">
        <v>4</v>
      </c>
      <c r="C58" s="114" t="s">
        <v>165</v>
      </c>
      <c r="D58" s="114" t="s">
        <v>182</v>
      </c>
      <c r="E58" s="114" t="s">
        <v>240</v>
      </c>
      <c r="F58" s="114"/>
      <c r="G58" s="145">
        <f t="shared" si="4"/>
        <v>400</v>
      </c>
      <c r="H58" s="145">
        <f t="shared" si="4"/>
        <v>118.705</v>
      </c>
      <c r="I58" s="173">
        <f t="shared" si="0"/>
        <v>29.67625</v>
      </c>
    </row>
    <row r="59" spans="1:9" ht="31.5">
      <c r="A59" s="135" t="s">
        <v>258</v>
      </c>
      <c r="B59" s="114" t="s">
        <v>4</v>
      </c>
      <c r="C59" s="114" t="s">
        <v>165</v>
      </c>
      <c r="D59" s="114" t="s">
        <v>182</v>
      </c>
      <c r="E59" s="114" t="s">
        <v>257</v>
      </c>
      <c r="F59" s="114"/>
      <c r="G59" s="145">
        <f t="shared" si="4"/>
        <v>400</v>
      </c>
      <c r="H59" s="145">
        <f t="shared" si="4"/>
        <v>118.705</v>
      </c>
      <c r="I59" s="173">
        <f t="shared" si="0"/>
        <v>29.67625</v>
      </c>
    </row>
    <row r="60" spans="1:9" ht="15.75">
      <c r="A60" s="135" t="s">
        <v>11</v>
      </c>
      <c r="B60" s="114" t="s">
        <v>4</v>
      </c>
      <c r="C60" s="114" t="s">
        <v>165</v>
      </c>
      <c r="D60" s="114" t="s">
        <v>182</v>
      </c>
      <c r="E60" s="114" t="s">
        <v>259</v>
      </c>
      <c r="F60" s="114"/>
      <c r="G60" s="145">
        <f>G61</f>
        <v>400</v>
      </c>
      <c r="H60" s="145">
        <f t="shared" si="4"/>
        <v>118.705</v>
      </c>
      <c r="I60" s="173">
        <f t="shared" si="0"/>
        <v>29.67625</v>
      </c>
    </row>
    <row r="61" spans="1:9" ht="15.75">
      <c r="A61" s="135" t="s">
        <v>267</v>
      </c>
      <c r="B61" s="114" t="s">
        <v>4</v>
      </c>
      <c r="C61" s="114" t="s">
        <v>165</v>
      </c>
      <c r="D61" s="114" t="s">
        <v>182</v>
      </c>
      <c r="E61" s="114" t="s">
        <v>266</v>
      </c>
      <c r="F61" s="114"/>
      <c r="G61" s="145">
        <f>G62+G64</f>
        <v>400</v>
      </c>
      <c r="H61" s="145">
        <f>H62+H64</f>
        <v>118.705</v>
      </c>
      <c r="I61" s="173">
        <f t="shared" si="0"/>
        <v>29.67625</v>
      </c>
    </row>
    <row r="62" spans="1:9" ht="110.25">
      <c r="A62" s="135" t="s">
        <v>269</v>
      </c>
      <c r="B62" s="114" t="s">
        <v>4</v>
      </c>
      <c r="C62" s="114" t="s">
        <v>165</v>
      </c>
      <c r="D62" s="114" t="s">
        <v>182</v>
      </c>
      <c r="E62" s="114" t="s">
        <v>208</v>
      </c>
      <c r="F62" s="114"/>
      <c r="G62" s="145">
        <f>G63</f>
        <v>300</v>
      </c>
      <c r="H62" s="145">
        <f t="shared" si="4"/>
        <v>118.705</v>
      </c>
      <c r="I62" s="173">
        <f t="shared" si="0"/>
        <v>39.568333333333335</v>
      </c>
    </row>
    <row r="63" spans="1:9" ht="63">
      <c r="A63" s="148" t="s">
        <v>351</v>
      </c>
      <c r="B63" s="142" t="s">
        <v>4</v>
      </c>
      <c r="C63" s="142" t="s">
        <v>165</v>
      </c>
      <c r="D63" s="142" t="s">
        <v>182</v>
      </c>
      <c r="E63" s="142" t="s">
        <v>208</v>
      </c>
      <c r="F63" s="142" t="s">
        <v>352</v>
      </c>
      <c r="G63" s="146">
        <v>300</v>
      </c>
      <c r="H63" s="146">
        <v>118.705</v>
      </c>
      <c r="I63" s="173">
        <f t="shared" si="0"/>
        <v>39.568333333333335</v>
      </c>
    </row>
    <row r="64" spans="1:9" ht="63">
      <c r="A64" s="200" t="s">
        <v>415</v>
      </c>
      <c r="B64" s="201" t="s">
        <v>4</v>
      </c>
      <c r="C64" s="201" t="s">
        <v>165</v>
      </c>
      <c r="D64" s="201" t="s">
        <v>182</v>
      </c>
      <c r="E64" s="201" t="s">
        <v>416</v>
      </c>
      <c r="F64" s="201"/>
      <c r="G64" s="131">
        <f>G65</f>
        <v>100</v>
      </c>
      <c r="H64" s="131">
        <f>H65</f>
        <v>0</v>
      </c>
      <c r="I64" s="131">
        <f>H64/G64*100</f>
        <v>0</v>
      </c>
    </row>
    <row r="65" spans="1:9" ht="63">
      <c r="A65" s="202" t="s">
        <v>351</v>
      </c>
      <c r="B65" s="203" t="s">
        <v>4</v>
      </c>
      <c r="C65" s="203" t="s">
        <v>165</v>
      </c>
      <c r="D65" s="203" t="s">
        <v>182</v>
      </c>
      <c r="E65" s="203" t="s">
        <v>416</v>
      </c>
      <c r="F65" s="203" t="s">
        <v>352</v>
      </c>
      <c r="G65" s="199">
        <v>100</v>
      </c>
      <c r="H65" s="199">
        <v>0</v>
      </c>
      <c r="I65" s="199">
        <f>H65/G65</f>
        <v>0</v>
      </c>
    </row>
    <row r="66" spans="1:9" ht="31.5">
      <c r="A66" s="175" t="s">
        <v>34</v>
      </c>
      <c r="B66" s="176" t="s">
        <v>4</v>
      </c>
      <c r="C66" s="176" t="s">
        <v>158</v>
      </c>
      <c r="D66" s="176" t="s">
        <v>161</v>
      </c>
      <c r="E66" s="176"/>
      <c r="F66" s="176"/>
      <c r="G66" s="177">
        <f t="shared" ref="G66:H72" si="5">G67</f>
        <v>314.60000000000002</v>
      </c>
      <c r="H66" s="177">
        <f t="shared" si="5"/>
        <v>58.011589999999998</v>
      </c>
      <c r="I66" s="177">
        <f t="shared" si="0"/>
        <v>18.439793388429752</v>
      </c>
    </row>
    <row r="67" spans="1:9" ht="31.5">
      <c r="A67" s="147" t="s">
        <v>98</v>
      </c>
      <c r="B67" s="111" t="s">
        <v>4</v>
      </c>
      <c r="C67" s="111" t="s">
        <v>158</v>
      </c>
      <c r="D67" s="111" t="s">
        <v>173</v>
      </c>
      <c r="E67" s="111"/>
      <c r="F67" s="111"/>
      <c r="G67" s="144">
        <f t="shared" si="5"/>
        <v>314.60000000000002</v>
      </c>
      <c r="H67" s="144">
        <f t="shared" si="5"/>
        <v>58.011589999999998</v>
      </c>
      <c r="I67" s="144">
        <f t="shared" si="0"/>
        <v>18.439793388429752</v>
      </c>
    </row>
    <row r="68" spans="1:9" ht="47.25">
      <c r="A68" s="135" t="s">
        <v>241</v>
      </c>
      <c r="B68" s="114" t="s">
        <v>4</v>
      </c>
      <c r="C68" s="114" t="s">
        <v>158</v>
      </c>
      <c r="D68" s="114" t="s">
        <v>173</v>
      </c>
      <c r="E68" s="114" t="s">
        <v>240</v>
      </c>
      <c r="F68" s="114"/>
      <c r="G68" s="145">
        <f t="shared" si="5"/>
        <v>314.60000000000002</v>
      </c>
      <c r="H68" s="145">
        <f t="shared" si="5"/>
        <v>58.011589999999998</v>
      </c>
      <c r="I68" s="173">
        <f t="shared" si="0"/>
        <v>18.439793388429752</v>
      </c>
    </row>
    <row r="69" spans="1:9" ht="31.5">
      <c r="A69" s="135" t="s">
        <v>258</v>
      </c>
      <c r="B69" s="114" t="s">
        <v>4</v>
      </c>
      <c r="C69" s="114" t="s">
        <v>158</v>
      </c>
      <c r="D69" s="114" t="s">
        <v>173</v>
      </c>
      <c r="E69" s="114" t="s">
        <v>257</v>
      </c>
      <c r="F69" s="114"/>
      <c r="G69" s="145">
        <f t="shared" si="5"/>
        <v>314.60000000000002</v>
      </c>
      <c r="H69" s="145">
        <f t="shared" si="5"/>
        <v>58.011589999999998</v>
      </c>
      <c r="I69" s="173">
        <f t="shared" si="0"/>
        <v>18.439793388429752</v>
      </c>
    </row>
    <row r="70" spans="1:9" ht="15.75">
      <c r="A70" s="135" t="s">
        <v>11</v>
      </c>
      <c r="B70" s="114" t="s">
        <v>4</v>
      </c>
      <c r="C70" s="114" t="s">
        <v>158</v>
      </c>
      <c r="D70" s="114" t="s">
        <v>173</v>
      </c>
      <c r="E70" s="114" t="s">
        <v>259</v>
      </c>
      <c r="F70" s="114"/>
      <c r="G70" s="145">
        <f t="shared" si="5"/>
        <v>314.60000000000002</v>
      </c>
      <c r="H70" s="145">
        <f t="shared" si="5"/>
        <v>58.011589999999998</v>
      </c>
      <c r="I70" s="173">
        <f t="shared" si="0"/>
        <v>18.439793388429752</v>
      </c>
    </row>
    <row r="71" spans="1:9" ht="15.75">
      <c r="A71" s="135" t="s">
        <v>267</v>
      </c>
      <c r="B71" s="114" t="s">
        <v>4</v>
      </c>
      <c r="C71" s="114" t="s">
        <v>158</v>
      </c>
      <c r="D71" s="114" t="s">
        <v>173</v>
      </c>
      <c r="E71" s="114" t="s">
        <v>266</v>
      </c>
      <c r="F71" s="114"/>
      <c r="G71" s="145">
        <f t="shared" si="5"/>
        <v>314.60000000000002</v>
      </c>
      <c r="H71" s="145">
        <f t="shared" si="5"/>
        <v>58.011589999999998</v>
      </c>
      <c r="I71" s="173">
        <f t="shared" ref="I71:I129" si="6">H71/G71*100</f>
        <v>18.439793388429752</v>
      </c>
    </row>
    <row r="72" spans="1:9" ht="63">
      <c r="A72" s="135" t="s">
        <v>270</v>
      </c>
      <c r="B72" s="114" t="s">
        <v>4</v>
      </c>
      <c r="C72" s="114" t="s">
        <v>158</v>
      </c>
      <c r="D72" s="114" t="s">
        <v>173</v>
      </c>
      <c r="E72" s="114" t="s">
        <v>209</v>
      </c>
      <c r="F72" s="114"/>
      <c r="G72" s="145">
        <f t="shared" si="5"/>
        <v>314.60000000000002</v>
      </c>
      <c r="H72" s="145">
        <f t="shared" si="5"/>
        <v>58.011589999999998</v>
      </c>
      <c r="I72" s="173">
        <f t="shared" si="6"/>
        <v>18.439793388429752</v>
      </c>
    </row>
    <row r="73" spans="1:9" ht="141.75">
      <c r="A73" s="148" t="s">
        <v>349</v>
      </c>
      <c r="B73" s="142" t="s">
        <v>4</v>
      </c>
      <c r="C73" s="142" t="s">
        <v>158</v>
      </c>
      <c r="D73" s="142" t="s">
        <v>173</v>
      </c>
      <c r="E73" s="142" t="s">
        <v>209</v>
      </c>
      <c r="F73" s="142" t="s">
        <v>350</v>
      </c>
      <c r="G73" s="146">
        <v>314.60000000000002</v>
      </c>
      <c r="H73" s="146">
        <v>58.011589999999998</v>
      </c>
      <c r="I73" s="173">
        <f t="shared" si="6"/>
        <v>18.439793388429752</v>
      </c>
    </row>
    <row r="74" spans="1:9" ht="63">
      <c r="A74" s="175" t="s">
        <v>99</v>
      </c>
      <c r="B74" s="176" t="s">
        <v>4</v>
      </c>
      <c r="C74" s="176" t="s">
        <v>173</v>
      </c>
      <c r="D74" s="176" t="s">
        <v>161</v>
      </c>
      <c r="E74" s="176"/>
      <c r="F74" s="176"/>
      <c r="G74" s="177">
        <f t="shared" ref="G74:H80" si="7">G75</f>
        <v>500</v>
      </c>
      <c r="H74" s="177">
        <f t="shared" si="7"/>
        <v>0</v>
      </c>
      <c r="I74" s="177">
        <f t="shared" si="6"/>
        <v>0</v>
      </c>
    </row>
    <row r="75" spans="1:9" ht="63">
      <c r="A75" s="147" t="s">
        <v>179</v>
      </c>
      <c r="B75" s="111" t="s">
        <v>4</v>
      </c>
      <c r="C75" s="111" t="s">
        <v>173</v>
      </c>
      <c r="D75" s="111" t="s">
        <v>178</v>
      </c>
      <c r="E75" s="111"/>
      <c r="F75" s="111"/>
      <c r="G75" s="144">
        <f t="shared" si="7"/>
        <v>500</v>
      </c>
      <c r="H75" s="144">
        <f t="shared" si="7"/>
        <v>0</v>
      </c>
      <c r="I75" s="144">
        <f t="shared" si="6"/>
        <v>0</v>
      </c>
    </row>
    <row r="76" spans="1:9" ht="31.5">
      <c r="A76" s="135" t="s">
        <v>272</v>
      </c>
      <c r="B76" s="114" t="s">
        <v>4</v>
      </c>
      <c r="C76" s="114" t="s">
        <v>173</v>
      </c>
      <c r="D76" s="114" t="s">
        <v>178</v>
      </c>
      <c r="E76" s="114" t="s">
        <v>271</v>
      </c>
      <c r="F76" s="114"/>
      <c r="G76" s="145">
        <f t="shared" si="7"/>
        <v>500</v>
      </c>
      <c r="H76" s="145">
        <f t="shared" si="7"/>
        <v>0</v>
      </c>
      <c r="I76" s="173">
        <f t="shared" si="6"/>
        <v>0</v>
      </c>
    </row>
    <row r="77" spans="1:9" ht="126">
      <c r="A77" s="135" t="s">
        <v>274</v>
      </c>
      <c r="B77" s="114" t="s">
        <v>4</v>
      </c>
      <c r="C77" s="114" t="s">
        <v>173</v>
      </c>
      <c r="D77" s="114" t="s">
        <v>178</v>
      </c>
      <c r="E77" s="114" t="s">
        <v>273</v>
      </c>
      <c r="F77" s="114"/>
      <c r="G77" s="145">
        <f t="shared" si="7"/>
        <v>500</v>
      </c>
      <c r="H77" s="145">
        <f t="shared" si="7"/>
        <v>0</v>
      </c>
      <c r="I77" s="173">
        <f t="shared" si="6"/>
        <v>0</v>
      </c>
    </row>
    <row r="78" spans="1:9" ht="31.5">
      <c r="A78" s="135" t="s">
        <v>276</v>
      </c>
      <c r="B78" s="114" t="s">
        <v>4</v>
      </c>
      <c r="C78" s="114" t="s">
        <v>173</v>
      </c>
      <c r="D78" s="114" t="s">
        <v>178</v>
      </c>
      <c r="E78" s="114" t="s">
        <v>275</v>
      </c>
      <c r="F78" s="114"/>
      <c r="G78" s="145">
        <f t="shared" si="7"/>
        <v>500</v>
      </c>
      <c r="H78" s="145">
        <f t="shared" si="7"/>
        <v>0</v>
      </c>
      <c r="I78" s="173">
        <f t="shared" si="6"/>
        <v>0</v>
      </c>
    </row>
    <row r="79" spans="1:9" ht="47.25">
      <c r="A79" s="135" t="s">
        <v>278</v>
      </c>
      <c r="B79" s="114" t="s">
        <v>4</v>
      </c>
      <c r="C79" s="114" t="s">
        <v>173</v>
      </c>
      <c r="D79" s="114" t="s">
        <v>178</v>
      </c>
      <c r="E79" s="114" t="s">
        <v>277</v>
      </c>
      <c r="F79" s="114"/>
      <c r="G79" s="145">
        <f t="shared" si="7"/>
        <v>500</v>
      </c>
      <c r="H79" s="145">
        <f t="shared" si="7"/>
        <v>0</v>
      </c>
      <c r="I79" s="173">
        <f t="shared" si="6"/>
        <v>0</v>
      </c>
    </row>
    <row r="80" spans="1:9" ht="31.5">
      <c r="A80" s="135" t="s">
        <v>280</v>
      </c>
      <c r="B80" s="114" t="s">
        <v>4</v>
      </c>
      <c r="C80" s="114" t="s">
        <v>173</v>
      </c>
      <c r="D80" s="114" t="s">
        <v>178</v>
      </c>
      <c r="E80" s="114" t="s">
        <v>279</v>
      </c>
      <c r="F80" s="114"/>
      <c r="G80" s="145">
        <f t="shared" si="7"/>
        <v>500</v>
      </c>
      <c r="H80" s="145">
        <f t="shared" si="7"/>
        <v>0</v>
      </c>
      <c r="I80" s="173">
        <f t="shared" si="6"/>
        <v>0</v>
      </c>
    </row>
    <row r="81" spans="1:9" ht="63">
      <c r="A81" s="148" t="s">
        <v>351</v>
      </c>
      <c r="B81" s="142" t="s">
        <v>4</v>
      </c>
      <c r="C81" s="142" t="s">
        <v>173</v>
      </c>
      <c r="D81" s="142" t="s">
        <v>178</v>
      </c>
      <c r="E81" s="142" t="s">
        <v>279</v>
      </c>
      <c r="F81" s="142" t="s">
        <v>352</v>
      </c>
      <c r="G81" s="146">
        <v>500</v>
      </c>
      <c r="H81" s="146">
        <v>0</v>
      </c>
      <c r="I81" s="173">
        <f t="shared" si="6"/>
        <v>0</v>
      </c>
    </row>
    <row r="82" spans="1:9" ht="31.5">
      <c r="A82" s="175" t="s">
        <v>101</v>
      </c>
      <c r="B82" s="176" t="s">
        <v>4</v>
      </c>
      <c r="C82" s="176" t="s">
        <v>162</v>
      </c>
      <c r="D82" s="176" t="s">
        <v>161</v>
      </c>
      <c r="E82" s="176"/>
      <c r="F82" s="176"/>
      <c r="G82" s="177">
        <f>G83+G97</f>
        <v>7501.5349999999999</v>
      </c>
      <c r="H82" s="177">
        <f>H83+H97</f>
        <v>1483.7639999999999</v>
      </c>
      <c r="I82" s="177">
        <f t="shared" si="6"/>
        <v>19.779471801437971</v>
      </c>
    </row>
    <row r="83" spans="1:9" ht="31.5">
      <c r="A83" s="175" t="s">
        <v>103</v>
      </c>
      <c r="B83" s="176" t="s">
        <v>4</v>
      </c>
      <c r="C83" s="176" t="s">
        <v>162</v>
      </c>
      <c r="D83" s="176" t="s">
        <v>177</v>
      </c>
      <c r="E83" s="176"/>
      <c r="F83" s="176"/>
      <c r="G83" s="177">
        <f t="shared" ref="G83:H85" si="8">G84</f>
        <v>6996.5349999999999</v>
      </c>
      <c r="H83" s="177">
        <f t="shared" si="8"/>
        <v>1371.2639999999999</v>
      </c>
      <c r="I83" s="177">
        <f t="shared" si="6"/>
        <v>19.599187312005157</v>
      </c>
    </row>
    <row r="84" spans="1:9" ht="31.5">
      <c r="A84" s="135" t="s">
        <v>272</v>
      </c>
      <c r="B84" s="114" t="s">
        <v>4</v>
      </c>
      <c r="C84" s="114" t="s">
        <v>162</v>
      </c>
      <c r="D84" s="114" t="s">
        <v>177</v>
      </c>
      <c r="E84" s="114" t="s">
        <v>271</v>
      </c>
      <c r="F84" s="114"/>
      <c r="G84" s="145">
        <f t="shared" si="8"/>
        <v>6996.5349999999999</v>
      </c>
      <c r="H84" s="145">
        <f t="shared" si="8"/>
        <v>1371.2639999999999</v>
      </c>
      <c r="I84" s="173">
        <f t="shared" si="6"/>
        <v>19.599187312005157</v>
      </c>
    </row>
    <row r="85" spans="1:9" ht="126">
      <c r="A85" s="135" t="s">
        <v>274</v>
      </c>
      <c r="B85" s="114" t="s">
        <v>4</v>
      </c>
      <c r="C85" s="114" t="s">
        <v>162</v>
      </c>
      <c r="D85" s="114" t="s">
        <v>177</v>
      </c>
      <c r="E85" s="114" t="s">
        <v>273</v>
      </c>
      <c r="F85" s="114"/>
      <c r="G85" s="145">
        <f t="shared" si="8"/>
        <v>6996.5349999999999</v>
      </c>
      <c r="H85" s="145">
        <f t="shared" si="8"/>
        <v>1371.2639999999999</v>
      </c>
      <c r="I85" s="173">
        <f t="shared" si="6"/>
        <v>19.599187312005157</v>
      </c>
    </row>
    <row r="86" spans="1:9" ht="31.5">
      <c r="A86" s="135" t="s">
        <v>276</v>
      </c>
      <c r="B86" s="114" t="s">
        <v>4</v>
      </c>
      <c r="C86" s="114" t="s">
        <v>162</v>
      </c>
      <c r="D86" s="114" t="s">
        <v>177</v>
      </c>
      <c r="E86" s="114" t="s">
        <v>275</v>
      </c>
      <c r="F86" s="114"/>
      <c r="G86" s="145">
        <f>G87+G96</f>
        <v>6996.5349999999999</v>
      </c>
      <c r="H86" s="145">
        <f>H87+H96</f>
        <v>1371.2639999999999</v>
      </c>
      <c r="I86" s="173">
        <f t="shared" si="6"/>
        <v>19.599187312005157</v>
      </c>
    </row>
    <row r="87" spans="1:9" ht="94.5">
      <c r="A87" s="135" t="s">
        <v>282</v>
      </c>
      <c r="B87" s="114" t="s">
        <v>4</v>
      </c>
      <c r="C87" s="114" t="s">
        <v>162</v>
      </c>
      <c r="D87" s="114" t="s">
        <v>177</v>
      </c>
      <c r="E87" s="114" t="s">
        <v>281</v>
      </c>
      <c r="F87" s="114"/>
      <c r="G87" s="145">
        <f>G88+G90+G92</f>
        <v>6986.5349999999999</v>
      </c>
      <c r="H87" s="145">
        <f>H88+H90+H92</f>
        <v>1371.2639999999999</v>
      </c>
      <c r="I87" s="173">
        <f t="shared" si="6"/>
        <v>19.627240112587998</v>
      </c>
    </row>
    <row r="88" spans="1:9" ht="31.5">
      <c r="A88" s="135" t="s">
        <v>283</v>
      </c>
      <c r="B88" s="114" t="s">
        <v>4</v>
      </c>
      <c r="C88" s="114" t="s">
        <v>162</v>
      </c>
      <c r="D88" s="114" t="s">
        <v>177</v>
      </c>
      <c r="E88" s="114" t="s">
        <v>210</v>
      </c>
      <c r="F88" s="114"/>
      <c r="G88" s="145">
        <f>G89</f>
        <v>2400</v>
      </c>
      <c r="H88" s="145">
        <f>H89</f>
        <v>1371.2639999999999</v>
      </c>
      <c r="I88" s="173">
        <f t="shared" si="6"/>
        <v>57.135999999999996</v>
      </c>
    </row>
    <row r="89" spans="1:9" ht="63">
      <c r="A89" s="148" t="s">
        <v>351</v>
      </c>
      <c r="B89" s="142" t="s">
        <v>4</v>
      </c>
      <c r="C89" s="142" t="s">
        <v>162</v>
      </c>
      <c r="D89" s="142" t="s">
        <v>177</v>
      </c>
      <c r="E89" s="142" t="s">
        <v>210</v>
      </c>
      <c r="F89" s="142" t="s">
        <v>352</v>
      </c>
      <c r="G89" s="146">
        <v>2400</v>
      </c>
      <c r="H89" s="146">
        <v>1371.2639999999999</v>
      </c>
      <c r="I89" s="173">
        <f t="shared" si="6"/>
        <v>57.135999999999996</v>
      </c>
    </row>
    <row r="90" spans="1:9" ht="47.25">
      <c r="A90" s="135" t="s">
        <v>284</v>
      </c>
      <c r="B90" s="114" t="s">
        <v>4</v>
      </c>
      <c r="C90" s="114" t="s">
        <v>162</v>
      </c>
      <c r="D90" s="114" t="s">
        <v>177</v>
      </c>
      <c r="E90" s="114" t="s">
        <v>211</v>
      </c>
      <c r="F90" s="114"/>
      <c r="G90" s="145">
        <f>G91</f>
        <v>3300</v>
      </c>
      <c r="H90" s="145">
        <f>H91</f>
        <v>0</v>
      </c>
      <c r="I90" s="173">
        <f t="shared" si="6"/>
        <v>0</v>
      </c>
    </row>
    <row r="91" spans="1:9" ht="63">
      <c r="A91" s="148" t="s">
        <v>351</v>
      </c>
      <c r="B91" s="142" t="s">
        <v>4</v>
      </c>
      <c r="C91" s="142" t="s">
        <v>162</v>
      </c>
      <c r="D91" s="142" t="s">
        <v>177</v>
      </c>
      <c r="E91" s="142" t="s">
        <v>211</v>
      </c>
      <c r="F91" s="142" t="s">
        <v>352</v>
      </c>
      <c r="G91" s="146">
        <v>3300</v>
      </c>
      <c r="H91" s="146">
        <v>0</v>
      </c>
      <c r="I91" s="173">
        <f t="shared" si="6"/>
        <v>0</v>
      </c>
    </row>
    <row r="92" spans="1:9" ht="204.75">
      <c r="A92" s="149" t="s">
        <v>285</v>
      </c>
      <c r="B92" s="114" t="s">
        <v>4</v>
      </c>
      <c r="C92" s="114" t="s">
        <v>162</v>
      </c>
      <c r="D92" s="114" t="s">
        <v>177</v>
      </c>
      <c r="E92" s="114" t="s">
        <v>212</v>
      </c>
      <c r="F92" s="114"/>
      <c r="G92" s="145">
        <f>G93</f>
        <v>1286.5350000000001</v>
      </c>
      <c r="H92" s="145">
        <f>H93</f>
        <v>0</v>
      </c>
      <c r="I92" s="173">
        <f t="shared" si="6"/>
        <v>0</v>
      </c>
    </row>
    <row r="93" spans="1:9" ht="63">
      <c r="A93" s="148" t="s">
        <v>351</v>
      </c>
      <c r="B93" s="142" t="s">
        <v>4</v>
      </c>
      <c r="C93" s="142" t="s">
        <v>162</v>
      </c>
      <c r="D93" s="142" t="s">
        <v>177</v>
      </c>
      <c r="E93" s="142" t="s">
        <v>212</v>
      </c>
      <c r="F93" s="142" t="s">
        <v>352</v>
      </c>
      <c r="G93" s="146">
        <v>1286.5350000000001</v>
      </c>
      <c r="H93" s="146">
        <v>0</v>
      </c>
      <c r="I93" s="173">
        <f t="shared" si="6"/>
        <v>0</v>
      </c>
    </row>
    <row r="94" spans="1:9" ht="94.5">
      <c r="A94" s="135" t="s">
        <v>287</v>
      </c>
      <c r="B94" s="114" t="s">
        <v>4</v>
      </c>
      <c r="C94" s="114" t="s">
        <v>162</v>
      </c>
      <c r="D94" s="114" t="s">
        <v>177</v>
      </c>
      <c r="E94" s="114" t="s">
        <v>286</v>
      </c>
      <c r="F94" s="114"/>
      <c r="G94" s="145">
        <f>G95</f>
        <v>10</v>
      </c>
      <c r="H94" s="145">
        <f>H95</f>
        <v>0</v>
      </c>
      <c r="I94" s="173">
        <f t="shared" si="6"/>
        <v>0</v>
      </c>
    </row>
    <row r="95" spans="1:9" ht="63">
      <c r="A95" s="135" t="s">
        <v>288</v>
      </c>
      <c r="B95" s="114" t="s">
        <v>4</v>
      </c>
      <c r="C95" s="114" t="s">
        <v>162</v>
      </c>
      <c r="D95" s="114" t="s">
        <v>177</v>
      </c>
      <c r="E95" s="114" t="s">
        <v>213</v>
      </c>
      <c r="F95" s="114"/>
      <c r="G95" s="145">
        <f>G96</f>
        <v>10</v>
      </c>
      <c r="H95" s="145">
        <f>H96</f>
        <v>0</v>
      </c>
      <c r="I95" s="173">
        <f t="shared" si="6"/>
        <v>0</v>
      </c>
    </row>
    <row r="96" spans="1:9" ht="63">
      <c r="A96" s="148" t="s">
        <v>351</v>
      </c>
      <c r="B96" s="142" t="s">
        <v>4</v>
      </c>
      <c r="C96" s="142" t="s">
        <v>162</v>
      </c>
      <c r="D96" s="142" t="s">
        <v>177</v>
      </c>
      <c r="E96" s="142" t="s">
        <v>213</v>
      </c>
      <c r="F96" s="142" t="s">
        <v>352</v>
      </c>
      <c r="G96" s="146">
        <v>10</v>
      </c>
      <c r="H96" s="146">
        <v>0</v>
      </c>
      <c r="I96" s="173">
        <f t="shared" si="6"/>
        <v>0</v>
      </c>
    </row>
    <row r="97" spans="1:10" ht="31.5">
      <c r="A97" s="175" t="s">
        <v>104</v>
      </c>
      <c r="B97" s="176" t="s">
        <v>4</v>
      </c>
      <c r="C97" s="176" t="s">
        <v>162</v>
      </c>
      <c r="D97" s="176" t="s">
        <v>176</v>
      </c>
      <c r="E97" s="176"/>
      <c r="F97" s="176"/>
      <c r="G97" s="177">
        <f t="shared" ref="G97:H100" si="9">G98</f>
        <v>505</v>
      </c>
      <c r="H97" s="177">
        <f t="shared" si="9"/>
        <v>112.5</v>
      </c>
      <c r="I97" s="177">
        <f t="shared" si="6"/>
        <v>22.277227722772277</v>
      </c>
    </row>
    <row r="98" spans="1:10" ht="31.5">
      <c r="A98" s="135" t="s">
        <v>272</v>
      </c>
      <c r="B98" s="114" t="s">
        <v>4</v>
      </c>
      <c r="C98" s="114" t="s">
        <v>162</v>
      </c>
      <c r="D98" s="114" t="s">
        <v>176</v>
      </c>
      <c r="E98" s="114" t="s">
        <v>271</v>
      </c>
      <c r="F98" s="114"/>
      <c r="G98" s="145">
        <f t="shared" si="9"/>
        <v>505</v>
      </c>
      <c r="H98" s="145">
        <f t="shared" si="9"/>
        <v>112.5</v>
      </c>
      <c r="I98" s="173">
        <f t="shared" si="6"/>
        <v>22.277227722772277</v>
      </c>
    </row>
    <row r="99" spans="1:10" ht="126">
      <c r="A99" s="135" t="s">
        <v>274</v>
      </c>
      <c r="B99" s="114" t="s">
        <v>4</v>
      </c>
      <c r="C99" s="114" t="s">
        <v>162</v>
      </c>
      <c r="D99" s="114" t="s">
        <v>176</v>
      </c>
      <c r="E99" s="114" t="s">
        <v>273</v>
      </c>
      <c r="F99" s="114"/>
      <c r="G99" s="145">
        <f t="shared" si="9"/>
        <v>505</v>
      </c>
      <c r="H99" s="145">
        <f t="shared" si="9"/>
        <v>112.5</v>
      </c>
      <c r="I99" s="173">
        <f t="shared" si="6"/>
        <v>22.277227722772277</v>
      </c>
    </row>
    <row r="100" spans="1:10" ht="31.5">
      <c r="A100" s="135" t="s">
        <v>276</v>
      </c>
      <c r="B100" s="114" t="s">
        <v>4</v>
      </c>
      <c r="C100" s="114" t="s">
        <v>162</v>
      </c>
      <c r="D100" s="114" t="s">
        <v>176</v>
      </c>
      <c r="E100" s="114" t="s">
        <v>275</v>
      </c>
      <c r="F100" s="114"/>
      <c r="G100" s="145">
        <f t="shared" si="9"/>
        <v>505</v>
      </c>
      <c r="H100" s="145">
        <f t="shared" si="9"/>
        <v>112.5</v>
      </c>
      <c r="I100" s="173">
        <f t="shared" si="6"/>
        <v>22.277227722772277</v>
      </c>
    </row>
    <row r="101" spans="1:10" ht="63">
      <c r="A101" s="135" t="s">
        <v>292</v>
      </c>
      <c r="B101" s="114" t="s">
        <v>4</v>
      </c>
      <c r="C101" s="114" t="s">
        <v>162</v>
      </c>
      <c r="D101" s="114" t="s">
        <v>176</v>
      </c>
      <c r="E101" s="114" t="s">
        <v>291</v>
      </c>
      <c r="F101" s="114"/>
      <c r="G101" s="145">
        <f>G102+G104</f>
        <v>505</v>
      </c>
      <c r="H101" s="145">
        <f>H102+H104</f>
        <v>112.5</v>
      </c>
      <c r="I101" s="173">
        <f t="shared" si="6"/>
        <v>22.277227722772277</v>
      </c>
    </row>
    <row r="102" spans="1:10" ht="47.25">
      <c r="A102" s="135" t="s">
        <v>293</v>
      </c>
      <c r="B102" s="114" t="s">
        <v>4</v>
      </c>
      <c r="C102" s="114" t="s">
        <v>162</v>
      </c>
      <c r="D102" s="114" t="s">
        <v>176</v>
      </c>
      <c r="E102" s="114" t="s">
        <v>214</v>
      </c>
      <c r="F102" s="114"/>
      <c r="G102" s="145">
        <f>G103</f>
        <v>5</v>
      </c>
      <c r="H102" s="145">
        <f>H103</f>
        <v>0</v>
      </c>
      <c r="I102" s="173">
        <f t="shared" si="6"/>
        <v>0</v>
      </c>
    </row>
    <row r="103" spans="1:10" ht="63">
      <c r="A103" s="148" t="s">
        <v>351</v>
      </c>
      <c r="B103" s="142" t="s">
        <v>4</v>
      </c>
      <c r="C103" s="142" t="s">
        <v>162</v>
      </c>
      <c r="D103" s="142" t="s">
        <v>176</v>
      </c>
      <c r="E103" s="142" t="s">
        <v>214</v>
      </c>
      <c r="F103" s="142" t="s">
        <v>352</v>
      </c>
      <c r="G103" s="146">
        <v>5</v>
      </c>
      <c r="H103" s="146">
        <v>0</v>
      </c>
      <c r="I103" s="173">
        <f t="shared" si="6"/>
        <v>0</v>
      </c>
    </row>
    <row r="104" spans="1:10" ht="31.5">
      <c r="A104" s="135" t="s">
        <v>294</v>
      </c>
      <c r="B104" s="114" t="s">
        <v>4</v>
      </c>
      <c r="C104" s="114" t="s">
        <v>162</v>
      </c>
      <c r="D104" s="114" t="s">
        <v>176</v>
      </c>
      <c r="E104" s="114" t="s">
        <v>215</v>
      </c>
      <c r="F104" s="114"/>
      <c r="G104" s="145">
        <f>G105</f>
        <v>500</v>
      </c>
      <c r="H104" s="145">
        <f>H105</f>
        <v>112.5</v>
      </c>
      <c r="I104" s="173">
        <f t="shared" si="6"/>
        <v>22.5</v>
      </c>
    </row>
    <row r="105" spans="1:10" ht="63">
      <c r="A105" s="148" t="s">
        <v>351</v>
      </c>
      <c r="B105" s="142" t="s">
        <v>4</v>
      </c>
      <c r="C105" s="142" t="s">
        <v>162</v>
      </c>
      <c r="D105" s="142" t="s">
        <v>176</v>
      </c>
      <c r="E105" s="142" t="s">
        <v>215</v>
      </c>
      <c r="F105" s="142" t="s">
        <v>352</v>
      </c>
      <c r="G105" s="146">
        <v>500</v>
      </c>
      <c r="H105" s="146">
        <v>112.5</v>
      </c>
      <c r="I105" s="173">
        <f t="shared" si="6"/>
        <v>22.5</v>
      </c>
    </row>
    <row r="106" spans="1:10" ht="47.25">
      <c r="A106" s="175" t="s">
        <v>105</v>
      </c>
      <c r="B106" s="176" t="s">
        <v>4</v>
      </c>
      <c r="C106" s="176" t="s">
        <v>174</v>
      </c>
      <c r="D106" s="176" t="s">
        <v>161</v>
      </c>
      <c r="E106" s="176"/>
      <c r="F106" s="176"/>
      <c r="G106" s="177">
        <f>G107+G134+G144</f>
        <v>76474.151859999998</v>
      </c>
      <c r="H106" s="177">
        <f>H107+H134+H144</f>
        <v>8814.219000000001</v>
      </c>
      <c r="I106" s="177">
        <f t="shared" si="6"/>
        <v>11.525749270336531</v>
      </c>
    </row>
    <row r="107" spans="1:10" ht="15.75">
      <c r="A107" s="175" t="s">
        <v>106</v>
      </c>
      <c r="B107" s="176" t="s">
        <v>4</v>
      </c>
      <c r="C107" s="176" t="s">
        <v>174</v>
      </c>
      <c r="D107" s="176" t="s">
        <v>165</v>
      </c>
      <c r="E107" s="176"/>
      <c r="F107" s="176"/>
      <c r="G107" s="177">
        <f>G108+G119</f>
        <v>34024.344859999997</v>
      </c>
      <c r="H107" s="177">
        <f>H108+H119</f>
        <v>107.71899999999999</v>
      </c>
      <c r="I107" s="177">
        <f t="shared" si="6"/>
        <v>0.31659389899564994</v>
      </c>
    </row>
    <row r="108" spans="1:10" ht="47.25">
      <c r="A108" s="135" t="s">
        <v>241</v>
      </c>
      <c r="B108" s="114" t="s">
        <v>4</v>
      </c>
      <c r="C108" s="114" t="s">
        <v>174</v>
      </c>
      <c r="D108" s="114" t="s">
        <v>165</v>
      </c>
      <c r="E108" s="114" t="s">
        <v>240</v>
      </c>
      <c r="F108" s="114"/>
      <c r="G108" s="145">
        <f>G109</f>
        <v>710.95</v>
      </c>
      <c r="H108" s="145">
        <f>H109</f>
        <v>107.71899999999999</v>
      </c>
      <c r="I108" s="173">
        <f t="shared" si="6"/>
        <v>15.151417117940783</v>
      </c>
    </row>
    <row r="109" spans="1:10" ht="31.5">
      <c r="A109" s="135" t="s">
        <v>258</v>
      </c>
      <c r="B109" s="114" t="s">
        <v>4</v>
      </c>
      <c r="C109" s="114" t="s">
        <v>174</v>
      </c>
      <c r="D109" s="114" t="s">
        <v>165</v>
      </c>
      <c r="E109" s="114" t="s">
        <v>257</v>
      </c>
      <c r="F109" s="114"/>
      <c r="G109" s="145">
        <f>G110</f>
        <v>710.95</v>
      </c>
      <c r="H109" s="145">
        <f>H110</f>
        <v>107.71899999999999</v>
      </c>
      <c r="I109" s="173">
        <f t="shared" si="6"/>
        <v>15.151417117940783</v>
      </c>
    </row>
    <row r="110" spans="1:10" ht="15.75">
      <c r="A110" s="135" t="s">
        <v>11</v>
      </c>
      <c r="B110" s="114" t="s">
        <v>4</v>
      </c>
      <c r="C110" s="114" t="s">
        <v>174</v>
      </c>
      <c r="D110" s="114" t="s">
        <v>165</v>
      </c>
      <c r="E110" s="114" t="s">
        <v>259</v>
      </c>
      <c r="F110" s="114"/>
      <c r="G110" s="145">
        <f>G111+G116</f>
        <v>710.95</v>
      </c>
      <c r="H110" s="145">
        <f>H111+H116</f>
        <v>107.71899999999999</v>
      </c>
      <c r="I110" s="173">
        <f t="shared" si="6"/>
        <v>15.151417117940783</v>
      </c>
      <c r="J110" s="172"/>
    </row>
    <row r="111" spans="1:10" ht="31.5">
      <c r="A111" s="135" t="s">
        <v>261</v>
      </c>
      <c r="B111" s="114" t="s">
        <v>4</v>
      </c>
      <c r="C111" s="114" t="s">
        <v>174</v>
      </c>
      <c r="D111" s="114" t="s">
        <v>165</v>
      </c>
      <c r="E111" s="114" t="s">
        <v>260</v>
      </c>
      <c r="F111" s="114"/>
      <c r="G111" s="145">
        <f>G112+G114</f>
        <v>258.43</v>
      </c>
      <c r="H111" s="145">
        <f>H112+H114</f>
        <v>64.606999999999999</v>
      </c>
      <c r="I111" s="173">
        <f t="shared" si="6"/>
        <v>24.999806524010371</v>
      </c>
    </row>
    <row r="112" spans="1:10" ht="63">
      <c r="A112" s="135" t="s">
        <v>359</v>
      </c>
      <c r="B112" s="114" t="s">
        <v>4</v>
      </c>
      <c r="C112" s="114" t="s">
        <v>174</v>
      </c>
      <c r="D112" s="114" t="s">
        <v>165</v>
      </c>
      <c r="E112" s="114" t="s">
        <v>360</v>
      </c>
      <c r="F112" s="114"/>
      <c r="G112" s="145">
        <f>G113</f>
        <v>223.43</v>
      </c>
      <c r="H112" s="145">
        <f>H113</f>
        <v>55.856999999999999</v>
      </c>
      <c r="I112" s="173">
        <f t="shared" si="6"/>
        <v>24.999776216264603</v>
      </c>
      <c r="J112" s="172"/>
    </row>
    <row r="113" spans="1:9" ht="31.5">
      <c r="A113" s="148" t="s">
        <v>355</v>
      </c>
      <c r="B113" s="142" t="s">
        <v>4</v>
      </c>
      <c r="C113" s="142" t="s">
        <v>174</v>
      </c>
      <c r="D113" s="142" t="s">
        <v>165</v>
      </c>
      <c r="E113" s="142" t="s">
        <v>360</v>
      </c>
      <c r="F113" s="142" t="s">
        <v>356</v>
      </c>
      <c r="G113" s="146">
        <v>223.43</v>
      </c>
      <c r="H113" s="146">
        <v>55.856999999999999</v>
      </c>
      <c r="I113" s="173">
        <f t="shared" si="6"/>
        <v>24.999776216264603</v>
      </c>
    </row>
    <row r="114" spans="1:9" ht="78.75">
      <c r="A114" s="135" t="s">
        <v>295</v>
      </c>
      <c r="B114" s="114" t="s">
        <v>4</v>
      </c>
      <c r="C114" s="114" t="s">
        <v>174</v>
      </c>
      <c r="D114" s="114" t="s">
        <v>165</v>
      </c>
      <c r="E114" s="114" t="s">
        <v>216</v>
      </c>
      <c r="F114" s="114"/>
      <c r="G114" s="145">
        <f>G115</f>
        <v>35</v>
      </c>
      <c r="H114" s="145">
        <f>H115</f>
        <v>8.75</v>
      </c>
      <c r="I114" s="173">
        <f t="shared" si="6"/>
        <v>25</v>
      </c>
    </row>
    <row r="115" spans="1:9" ht="31.5">
      <c r="A115" s="148" t="s">
        <v>355</v>
      </c>
      <c r="B115" s="142" t="s">
        <v>4</v>
      </c>
      <c r="C115" s="142" t="s">
        <v>174</v>
      </c>
      <c r="D115" s="142" t="s">
        <v>165</v>
      </c>
      <c r="E115" s="142" t="s">
        <v>216</v>
      </c>
      <c r="F115" s="142" t="s">
        <v>356</v>
      </c>
      <c r="G115" s="146">
        <v>35</v>
      </c>
      <c r="H115" s="146">
        <v>8.75</v>
      </c>
      <c r="I115" s="173">
        <f t="shared" si="6"/>
        <v>25</v>
      </c>
    </row>
    <row r="116" spans="1:9" ht="15.75">
      <c r="A116" s="179" t="s">
        <v>267</v>
      </c>
      <c r="B116" s="180" t="s">
        <v>4</v>
      </c>
      <c r="C116" s="180" t="s">
        <v>174</v>
      </c>
      <c r="D116" s="180" t="s">
        <v>165</v>
      </c>
      <c r="E116" s="180" t="s">
        <v>266</v>
      </c>
      <c r="F116" s="180"/>
      <c r="G116" s="181">
        <f>G117</f>
        <v>452.52</v>
      </c>
      <c r="H116" s="181">
        <f>H117</f>
        <v>43.112000000000002</v>
      </c>
      <c r="I116" s="182">
        <f t="shared" si="6"/>
        <v>9.5270927251834188</v>
      </c>
    </row>
    <row r="117" spans="1:9" ht="78.75">
      <c r="A117" s="135" t="s">
        <v>296</v>
      </c>
      <c r="B117" s="114" t="s">
        <v>4</v>
      </c>
      <c r="C117" s="114" t="s">
        <v>174</v>
      </c>
      <c r="D117" s="114" t="s">
        <v>165</v>
      </c>
      <c r="E117" s="114" t="s">
        <v>217</v>
      </c>
      <c r="F117" s="114"/>
      <c r="G117" s="145">
        <f>G118</f>
        <v>452.52</v>
      </c>
      <c r="H117" s="145">
        <f>H118</f>
        <v>43.112000000000002</v>
      </c>
      <c r="I117" s="173">
        <f t="shared" si="6"/>
        <v>9.5270927251834188</v>
      </c>
    </row>
    <row r="118" spans="1:9" ht="63">
      <c r="A118" s="148" t="s">
        <v>351</v>
      </c>
      <c r="B118" s="142" t="s">
        <v>4</v>
      </c>
      <c r="C118" s="142" t="s">
        <v>174</v>
      </c>
      <c r="D118" s="142" t="s">
        <v>165</v>
      </c>
      <c r="E118" s="142" t="s">
        <v>217</v>
      </c>
      <c r="F118" s="142" t="s">
        <v>352</v>
      </c>
      <c r="G118" s="146">
        <v>452.52</v>
      </c>
      <c r="H118" s="146">
        <v>43.112000000000002</v>
      </c>
      <c r="I118" s="173">
        <f t="shared" si="6"/>
        <v>9.5270927251834188</v>
      </c>
    </row>
    <row r="119" spans="1:9" ht="31.5">
      <c r="A119" s="204" t="s">
        <v>272</v>
      </c>
      <c r="B119" s="180" t="s">
        <v>4</v>
      </c>
      <c r="C119" s="180" t="s">
        <v>174</v>
      </c>
      <c r="D119" s="180" t="s">
        <v>165</v>
      </c>
      <c r="E119" s="180" t="s">
        <v>271</v>
      </c>
      <c r="F119" s="180"/>
      <c r="G119" s="205">
        <f>G120</f>
        <v>33313.39486</v>
      </c>
      <c r="H119" s="205">
        <f t="shared" ref="H119:I119" si="10">H120</f>
        <v>0</v>
      </c>
      <c r="I119" s="205">
        <f t="shared" si="10"/>
        <v>23.466157888152132</v>
      </c>
    </row>
    <row r="120" spans="1:9" ht="126">
      <c r="A120" s="130" t="s">
        <v>274</v>
      </c>
      <c r="B120" s="129" t="s">
        <v>4</v>
      </c>
      <c r="C120" s="129" t="s">
        <v>174</v>
      </c>
      <c r="D120" s="129" t="s">
        <v>165</v>
      </c>
      <c r="E120" s="129" t="s">
        <v>273</v>
      </c>
      <c r="F120" s="129"/>
      <c r="G120" s="131">
        <f>G121+G127+G130</f>
        <v>33313.39486</v>
      </c>
      <c r="H120" s="131">
        <f>H121</f>
        <v>0</v>
      </c>
      <c r="I120" s="131">
        <f>I121+I127+I135</f>
        <v>23.466157888152132</v>
      </c>
    </row>
    <row r="121" spans="1:9" ht="47.25">
      <c r="A121" s="130" t="s">
        <v>361</v>
      </c>
      <c r="B121" s="129" t="s">
        <v>4</v>
      </c>
      <c r="C121" s="129" t="s">
        <v>174</v>
      </c>
      <c r="D121" s="129" t="s">
        <v>165</v>
      </c>
      <c r="E121" s="129" t="s">
        <v>322</v>
      </c>
      <c r="F121" s="129"/>
      <c r="G121" s="131">
        <f>G122</f>
        <v>26788.100000000002</v>
      </c>
      <c r="H121" s="131">
        <f t="shared" ref="H121:I121" si="11">H122</f>
        <v>0</v>
      </c>
      <c r="I121" s="131">
        <f t="shared" si="11"/>
        <v>0</v>
      </c>
    </row>
    <row r="122" spans="1:9" ht="78.75">
      <c r="A122" s="130" t="s">
        <v>420</v>
      </c>
      <c r="B122" s="129" t="s">
        <v>4</v>
      </c>
      <c r="C122" s="129" t="s">
        <v>174</v>
      </c>
      <c r="D122" s="129" t="s">
        <v>165</v>
      </c>
      <c r="E122" s="129" t="s">
        <v>421</v>
      </c>
      <c r="F122" s="129"/>
      <c r="G122" s="131">
        <f>G123+G125</f>
        <v>26788.100000000002</v>
      </c>
      <c r="H122" s="131">
        <f t="shared" ref="H122:I122" si="12">H123+H125</f>
        <v>0</v>
      </c>
      <c r="I122" s="131">
        <f t="shared" si="12"/>
        <v>0</v>
      </c>
    </row>
    <row r="123" spans="1:9" ht="47.25">
      <c r="A123" s="130" t="s">
        <v>419</v>
      </c>
      <c r="B123" s="129" t="s">
        <v>4</v>
      </c>
      <c r="C123" s="129" t="s">
        <v>174</v>
      </c>
      <c r="D123" s="129" t="s">
        <v>165</v>
      </c>
      <c r="E123" s="129" t="s">
        <v>417</v>
      </c>
      <c r="F123" s="129"/>
      <c r="G123" s="131">
        <f>G124</f>
        <v>26520.22</v>
      </c>
      <c r="H123" s="131">
        <f t="shared" ref="H123:I123" si="13">H124</f>
        <v>0</v>
      </c>
      <c r="I123" s="131">
        <f t="shared" si="13"/>
        <v>0</v>
      </c>
    </row>
    <row r="124" spans="1:9" ht="63">
      <c r="A124" s="197" t="s">
        <v>422</v>
      </c>
      <c r="B124" s="198" t="s">
        <v>4</v>
      </c>
      <c r="C124" s="198" t="s">
        <v>174</v>
      </c>
      <c r="D124" s="198" t="s">
        <v>165</v>
      </c>
      <c r="E124" s="198" t="s">
        <v>417</v>
      </c>
      <c r="F124" s="198" t="s">
        <v>418</v>
      </c>
      <c r="G124" s="199">
        <v>26520.22</v>
      </c>
      <c r="H124" s="199">
        <v>0</v>
      </c>
      <c r="I124" s="199">
        <v>0</v>
      </c>
    </row>
    <row r="125" spans="1:9" ht="47.25">
      <c r="A125" s="130" t="s">
        <v>419</v>
      </c>
      <c r="B125" s="129" t="s">
        <v>4</v>
      </c>
      <c r="C125" s="129" t="s">
        <v>174</v>
      </c>
      <c r="D125" s="129" t="s">
        <v>165</v>
      </c>
      <c r="E125" s="129" t="s">
        <v>423</v>
      </c>
      <c r="F125" s="129"/>
      <c r="G125" s="131">
        <f>G126</f>
        <v>267.88</v>
      </c>
      <c r="H125" s="131">
        <f t="shared" ref="H125:I125" si="14">H126</f>
        <v>0</v>
      </c>
      <c r="I125" s="131">
        <f t="shared" si="14"/>
        <v>0</v>
      </c>
    </row>
    <row r="126" spans="1:9" ht="63">
      <c r="A126" s="197" t="s">
        <v>422</v>
      </c>
      <c r="B126" s="198" t="s">
        <v>4</v>
      </c>
      <c r="C126" s="198" t="s">
        <v>174</v>
      </c>
      <c r="D126" s="198" t="s">
        <v>165</v>
      </c>
      <c r="E126" s="198" t="s">
        <v>423</v>
      </c>
      <c r="F126" s="198" t="s">
        <v>418</v>
      </c>
      <c r="G126" s="199">
        <v>267.88</v>
      </c>
      <c r="H126" s="199">
        <v>0</v>
      </c>
      <c r="I126" s="199">
        <v>0</v>
      </c>
    </row>
    <row r="127" spans="1:9" ht="31.5">
      <c r="A127" s="206" t="s">
        <v>276</v>
      </c>
      <c r="B127" s="180" t="s">
        <v>4</v>
      </c>
      <c r="C127" s="180" t="s">
        <v>174</v>
      </c>
      <c r="D127" s="180" t="s">
        <v>165</v>
      </c>
      <c r="E127" s="180" t="s">
        <v>275</v>
      </c>
      <c r="F127" s="180"/>
      <c r="G127" s="205">
        <f>G128</f>
        <v>1050</v>
      </c>
      <c r="H127" s="205">
        <f t="shared" ref="H127:I127" si="15">H128</f>
        <v>0</v>
      </c>
      <c r="I127" s="205">
        <f t="shared" si="15"/>
        <v>0</v>
      </c>
    </row>
    <row r="128" spans="1:9" ht="78.75">
      <c r="A128" s="135" t="s">
        <v>300</v>
      </c>
      <c r="B128" s="114" t="s">
        <v>4</v>
      </c>
      <c r="C128" s="114" t="s">
        <v>174</v>
      </c>
      <c r="D128" s="114" t="s">
        <v>165</v>
      </c>
      <c r="E128" s="114" t="s">
        <v>218</v>
      </c>
      <c r="F128" s="114"/>
      <c r="G128" s="145">
        <f>G129</f>
        <v>1050</v>
      </c>
      <c r="H128" s="145">
        <f>H129</f>
        <v>0</v>
      </c>
      <c r="I128" s="173">
        <f t="shared" si="6"/>
        <v>0</v>
      </c>
    </row>
    <row r="129" spans="1:9" ht="63">
      <c r="A129" s="148" t="s">
        <v>351</v>
      </c>
      <c r="B129" s="142" t="s">
        <v>4</v>
      </c>
      <c r="C129" s="142" t="s">
        <v>174</v>
      </c>
      <c r="D129" s="142" t="s">
        <v>165</v>
      </c>
      <c r="E129" s="142" t="s">
        <v>218</v>
      </c>
      <c r="F129" s="142" t="s">
        <v>352</v>
      </c>
      <c r="G129" s="146">
        <v>1050</v>
      </c>
      <c r="H129" s="146">
        <v>0</v>
      </c>
      <c r="I129" s="173">
        <f t="shared" si="6"/>
        <v>0</v>
      </c>
    </row>
    <row r="130" spans="1:9" ht="47.25">
      <c r="A130" s="204" t="s">
        <v>290</v>
      </c>
      <c r="B130" s="180" t="s">
        <v>4</v>
      </c>
      <c r="C130" s="180" t="s">
        <v>174</v>
      </c>
      <c r="D130" s="180" t="s">
        <v>165</v>
      </c>
      <c r="E130" s="180" t="s">
        <v>289</v>
      </c>
      <c r="F130" s="180"/>
      <c r="G130" s="205">
        <f>G131</f>
        <v>5475.29486</v>
      </c>
      <c r="H130" s="205">
        <f t="shared" ref="H130:I132" si="16">H131</f>
        <v>0</v>
      </c>
      <c r="I130" s="205">
        <f t="shared" si="16"/>
        <v>0</v>
      </c>
    </row>
    <row r="131" spans="1:9" ht="110.25">
      <c r="A131" s="130" t="s">
        <v>424</v>
      </c>
      <c r="B131" s="129" t="s">
        <v>4</v>
      </c>
      <c r="C131" s="129" t="s">
        <v>174</v>
      </c>
      <c r="D131" s="129" t="s">
        <v>165</v>
      </c>
      <c r="E131" s="129" t="s">
        <v>425</v>
      </c>
      <c r="F131" s="129"/>
      <c r="G131" s="131">
        <f>G132</f>
        <v>5475.29486</v>
      </c>
      <c r="H131" s="131">
        <f t="shared" si="16"/>
        <v>0</v>
      </c>
      <c r="I131" s="131">
        <f t="shared" si="16"/>
        <v>0</v>
      </c>
    </row>
    <row r="132" spans="1:9" ht="47.25">
      <c r="A132" s="130" t="s">
        <v>419</v>
      </c>
      <c r="B132" s="129" t="s">
        <v>4</v>
      </c>
      <c r="C132" s="129" t="s">
        <v>174</v>
      </c>
      <c r="D132" s="129" t="s">
        <v>165</v>
      </c>
      <c r="E132" s="129" t="s">
        <v>426</v>
      </c>
      <c r="F132" s="129"/>
      <c r="G132" s="131">
        <f>G133</f>
        <v>5475.29486</v>
      </c>
      <c r="H132" s="131">
        <f t="shared" si="16"/>
        <v>0</v>
      </c>
      <c r="I132" s="131">
        <f t="shared" si="16"/>
        <v>0</v>
      </c>
    </row>
    <row r="133" spans="1:9" ht="63">
      <c r="A133" s="197" t="s">
        <v>422</v>
      </c>
      <c r="B133" s="198" t="s">
        <v>4</v>
      </c>
      <c r="C133" s="198" t="s">
        <v>174</v>
      </c>
      <c r="D133" s="198" t="s">
        <v>165</v>
      </c>
      <c r="E133" s="198" t="s">
        <v>426</v>
      </c>
      <c r="F133" s="198" t="s">
        <v>418</v>
      </c>
      <c r="G133" s="199">
        <f>64.30176+5410.9931</f>
        <v>5475.29486</v>
      </c>
      <c r="H133" s="199">
        <v>0</v>
      </c>
      <c r="I133" s="199">
        <v>0</v>
      </c>
    </row>
    <row r="134" spans="1:9" ht="15.75">
      <c r="A134" s="175" t="s">
        <v>107</v>
      </c>
      <c r="B134" s="176" t="s">
        <v>4</v>
      </c>
      <c r="C134" s="176" t="s">
        <v>174</v>
      </c>
      <c r="D134" s="176" t="s">
        <v>158</v>
      </c>
      <c r="E134" s="176"/>
      <c r="F134" s="176"/>
      <c r="G134" s="177">
        <f t="shared" ref="G134:H136" si="17">G135</f>
        <v>159.86000000000001</v>
      </c>
      <c r="H134" s="177">
        <f t="shared" si="17"/>
        <v>37.512999999999998</v>
      </c>
      <c r="I134" s="177">
        <f t="shared" ref="I134:I185" si="18">H134/G134*100</f>
        <v>23.466157888152132</v>
      </c>
    </row>
    <row r="135" spans="1:9" ht="47.25">
      <c r="A135" s="135" t="s">
        <v>241</v>
      </c>
      <c r="B135" s="114" t="s">
        <v>4</v>
      </c>
      <c r="C135" s="114" t="s">
        <v>174</v>
      </c>
      <c r="D135" s="114" t="s">
        <v>158</v>
      </c>
      <c r="E135" s="114" t="s">
        <v>240</v>
      </c>
      <c r="F135" s="114"/>
      <c r="G135" s="145">
        <f t="shared" si="17"/>
        <v>159.86000000000001</v>
      </c>
      <c r="H135" s="145">
        <f t="shared" si="17"/>
        <v>37.512999999999998</v>
      </c>
      <c r="I135" s="173">
        <f t="shared" si="18"/>
        <v>23.466157888152132</v>
      </c>
    </row>
    <row r="136" spans="1:9" ht="31.5">
      <c r="A136" s="135" t="s">
        <v>258</v>
      </c>
      <c r="B136" s="114" t="s">
        <v>4</v>
      </c>
      <c r="C136" s="114" t="s">
        <v>174</v>
      </c>
      <c r="D136" s="114" t="s">
        <v>158</v>
      </c>
      <c r="E136" s="114" t="s">
        <v>257</v>
      </c>
      <c r="F136" s="114"/>
      <c r="G136" s="145">
        <f t="shared" si="17"/>
        <v>159.86000000000001</v>
      </c>
      <c r="H136" s="145">
        <f t="shared" si="17"/>
        <v>37.512999999999998</v>
      </c>
      <c r="I136" s="173">
        <f t="shared" si="18"/>
        <v>23.466157888152132</v>
      </c>
    </row>
    <row r="137" spans="1:9" ht="15.75">
      <c r="A137" s="135" t="s">
        <v>11</v>
      </c>
      <c r="B137" s="114" t="s">
        <v>4</v>
      </c>
      <c r="C137" s="114" t="s">
        <v>174</v>
      </c>
      <c r="D137" s="114" t="s">
        <v>158</v>
      </c>
      <c r="E137" s="114" t="s">
        <v>259</v>
      </c>
      <c r="F137" s="114"/>
      <c r="G137" s="145">
        <f>G138+G141</f>
        <v>159.86000000000001</v>
      </c>
      <c r="H137" s="145">
        <f>H138+H141</f>
        <v>37.512999999999998</v>
      </c>
      <c r="I137" s="173">
        <f t="shared" si="18"/>
        <v>23.466157888152132</v>
      </c>
    </row>
    <row r="138" spans="1:9" ht="31.5">
      <c r="A138" s="135" t="s">
        <v>261</v>
      </c>
      <c r="B138" s="114" t="s">
        <v>4</v>
      </c>
      <c r="C138" s="114" t="s">
        <v>174</v>
      </c>
      <c r="D138" s="114" t="s">
        <v>158</v>
      </c>
      <c r="E138" s="114" t="s">
        <v>260</v>
      </c>
      <c r="F138" s="114"/>
      <c r="G138" s="145">
        <f>G139</f>
        <v>124.86</v>
      </c>
      <c r="H138" s="145">
        <f>H139</f>
        <v>31.215</v>
      </c>
      <c r="I138" s="173">
        <f t="shared" si="18"/>
        <v>25</v>
      </c>
    </row>
    <row r="139" spans="1:9" ht="110.25">
      <c r="A139" s="135" t="s">
        <v>301</v>
      </c>
      <c r="B139" s="114" t="s">
        <v>4</v>
      </c>
      <c r="C139" s="114" t="s">
        <v>174</v>
      </c>
      <c r="D139" s="114" t="s">
        <v>158</v>
      </c>
      <c r="E139" s="114" t="s">
        <v>219</v>
      </c>
      <c r="F139" s="114"/>
      <c r="G139" s="145">
        <f>G140</f>
        <v>124.86</v>
      </c>
      <c r="H139" s="145">
        <f>H140</f>
        <v>31.215</v>
      </c>
      <c r="I139" s="173">
        <f t="shared" si="18"/>
        <v>25</v>
      </c>
    </row>
    <row r="140" spans="1:9" ht="31.5">
      <c r="A140" s="148" t="s">
        <v>355</v>
      </c>
      <c r="B140" s="142" t="s">
        <v>4</v>
      </c>
      <c r="C140" s="142" t="s">
        <v>174</v>
      </c>
      <c r="D140" s="142" t="s">
        <v>158</v>
      </c>
      <c r="E140" s="142" t="s">
        <v>219</v>
      </c>
      <c r="F140" s="142" t="s">
        <v>356</v>
      </c>
      <c r="G140" s="146">
        <v>124.86</v>
      </c>
      <c r="H140" s="146">
        <v>31.215</v>
      </c>
      <c r="I140" s="173">
        <f t="shared" si="18"/>
        <v>25</v>
      </c>
    </row>
    <row r="141" spans="1:9" ht="15.75">
      <c r="A141" s="135" t="s">
        <v>267</v>
      </c>
      <c r="B141" s="114" t="s">
        <v>4</v>
      </c>
      <c r="C141" s="114" t="s">
        <v>174</v>
      </c>
      <c r="D141" s="114" t="s">
        <v>158</v>
      </c>
      <c r="E141" s="114" t="s">
        <v>266</v>
      </c>
      <c r="F141" s="114"/>
      <c r="G141" s="145">
        <f>G142</f>
        <v>35</v>
      </c>
      <c r="H141" s="145">
        <f>H142</f>
        <v>6.298</v>
      </c>
      <c r="I141" s="173">
        <f t="shared" si="18"/>
        <v>17.994285714285716</v>
      </c>
    </row>
    <row r="142" spans="1:9" ht="78.75">
      <c r="A142" s="135" t="s">
        <v>296</v>
      </c>
      <c r="B142" s="114" t="s">
        <v>4</v>
      </c>
      <c r="C142" s="114" t="s">
        <v>174</v>
      </c>
      <c r="D142" s="114" t="s">
        <v>158</v>
      </c>
      <c r="E142" s="114" t="s">
        <v>217</v>
      </c>
      <c r="F142" s="114"/>
      <c r="G142" s="145">
        <f>G143</f>
        <v>35</v>
      </c>
      <c r="H142" s="145">
        <f>H143</f>
        <v>6.298</v>
      </c>
      <c r="I142" s="173">
        <f t="shared" si="18"/>
        <v>17.994285714285716</v>
      </c>
    </row>
    <row r="143" spans="1:9" ht="63">
      <c r="A143" s="148" t="s">
        <v>351</v>
      </c>
      <c r="B143" s="142" t="s">
        <v>4</v>
      </c>
      <c r="C143" s="142" t="s">
        <v>174</v>
      </c>
      <c r="D143" s="142" t="s">
        <v>158</v>
      </c>
      <c r="E143" s="142" t="s">
        <v>217</v>
      </c>
      <c r="F143" s="142" t="s">
        <v>352</v>
      </c>
      <c r="G143" s="146">
        <v>35</v>
      </c>
      <c r="H143" s="146">
        <v>6.298</v>
      </c>
      <c r="I143" s="173">
        <f t="shared" si="18"/>
        <v>17.994285714285716</v>
      </c>
    </row>
    <row r="144" spans="1:9" ht="15.75">
      <c r="A144" s="175" t="s">
        <v>108</v>
      </c>
      <c r="B144" s="176" t="s">
        <v>4</v>
      </c>
      <c r="C144" s="176" t="s">
        <v>174</v>
      </c>
      <c r="D144" s="176" t="s">
        <v>173</v>
      </c>
      <c r="E144" s="176"/>
      <c r="F144" s="176"/>
      <c r="G144" s="177">
        <f>G145</f>
        <v>42289.947</v>
      </c>
      <c r="H144" s="177">
        <f>H145</f>
        <v>8668.987000000001</v>
      </c>
      <c r="I144" s="177">
        <f t="shared" si="18"/>
        <v>20.498930868842187</v>
      </c>
    </row>
    <row r="145" spans="1:9" ht="31.5">
      <c r="A145" s="135" t="s">
        <v>272</v>
      </c>
      <c r="B145" s="114" t="s">
        <v>4</v>
      </c>
      <c r="C145" s="114" t="s">
        <v>174</v>
      </c>
      <c r="D145" s="114" t="s">
        <v>173</v>
      </c>
      <c r="E145" s="114" t="s">
        <v>271</v>
      </c>
      <c r="F145" s="114"/>
      <c r="G145" s="145">
        <f>G146</f>
        <v>42289.947</v>
      </c>
      <c r="H145" s="145">
        <f>H146</f>
        <v>8668.987000000001</v>
      </c>
      <c r="I145" s="173">
        <f t="shared" si="18"/>
        <v>20.498930868842187</v>
      </c>
    </row>
    <row r="146" spans="1:9" ht="126">
      <c r="A146" s="135" t="s">
        <v>274</v>
      </c>
      <c r="B146" s="114" t="s">
        <v>4</v>
      </c>
      <c r="C146" s="114" t="s">
        <v>174</v>
      </c>
      <c r="D146" s="114" t="s">
        <v>173</v>
      </c>
      <c r="E146" s="114" t="s">
        <v>273</v>
      </c>
      <c r="F146" s="114"/>
      <c r="G146" s="145">
        <f>G147+G151+G163</f>
        <v>42289.947</v>
      </c>
      <c r="H146" s="145">
        <f>H147+H151+H163</f>
        <v>8668.987000000001</v>
      </c>
      <c r="I146" s="173">
        <f t="shared" si="18"/>
        <v>20.498930868842187</v>
      </c>
    </row>
    <row r="147" spans="1:9" ht="47.25">
      <c r="A147" s="135" t="s">
        <v>361</v>
      </c>
      <c r="B147" s="114" t="s">
        <v>4</v>
      </c>
      <c r="C147" s="114" t="s">
        <v>174</v>
      </c>
      <c r="D147" s="114" t="s">
        <v>173</v>
      </c>
      <c r="E147" s="114" t="s">
        <v>322</v>
      </c>
      <c r="F147" s="114"/>
      <c r="G147" s="145">
        <f t="shared" ref="G147:H149" si="19">G148</f>
        <v>24842.992999999999</v>
      </c>
      <c r="H147" s="145">
        <f t="shared" si="19"/>
        <v>5059.7820000000002</v>
      </c>
      <c r="I147" s="173">
        <f t="shared" si="18"/>
        <v>20.367038705843537</v>
      </c>
    </row>
    <row r="148" spans="1:9" ht="47.25">
      <c r="A148" s="135" t="s">
        <v>362</v>
      </c>
      <c r="B148" s="114" t="s">
        <v>4</v>
      </c>
      <c r="C148" s="114" t="s">
        <v>174</v>
      </c>
      <c r="D148" s="114" t="s">
        <v>173</v>
      </c>
      <c r="E148" s="114" t="s">
        <v>363</v>
      </c>
      <c r="F148" s="114"/>
      <c r="G148" s="145">
        <f t="shared" si="19"/>
        <v>24842.992999999999</v>
      </c>
      <c r="H148" s="145">
        <f t="shared" si="19"/>
        <v>5059.7820000000002</v>
      </c>
      <c r="I148" s="173">
        <f t="shared" si="18"/>
        <v>20.367038705843537</v>
      </c>
    </row>
    <row r="149" spans="1:9" ht="47.25">
      <c r="A149" s="135" t="s">
        <v>364</v>
      </c>
      <c r="B149" s="114" t="s">
        <v>4</v>
      </c>
      <c r="C149" s="114" t="s">
        <v>174</v>
      </c>
      <c r="D149" s="114" t="s">
        <v>173</v>
      </c>
      <c r="E149" s="114" t="s">
        <v>220</v>
      </c>
      <c r="F149" s="114"/>
      <c r="G149" s="145">
        <f t="shared" si="19"/>
        <v>24842.992999999999</v>
      </c>
      <c r="H149" s="145">
        <f t="shared" si="19"/>
        <v>5059.7820000000002</v>
      </c>
      <c r="I149" s="173">
        <f t="shared" si="18"/>
        <v>20.367038705843537</v>
      </c>
    </row>
    <row r="150" spans="1:9" ht="63">
      <c r="A150" s="148" t="s">
        <v>351</v>
      </c>
      <c r="B150" s="142" t="s">
        <v>4</v>
      </c>
      <c r="C150" s="142" t="s">
        <v>174</v>
      </c>
      <c r="D150" s="142" t="s">
        <v>173</v>
      </c>
      <c r="E150" s="142" t="s">
        <v>220</v>
      </c>
      <c r="F150" s="142" t="s">
        <v>352</v>
      </c>
      <c r="G150" s="146">
        <v>24842.992999999999</v>
      </c>
      <c r="H150" s="146">
        <v>5059.7820000000002</v>
      </c>
      <c r="I150" s="173">
        <f t="shared" si="18"/>
        <v>20.367038705843537</v>
      </c>
    </row>
    <row r="151" spans="1:9" ht="31.5">
      <c r="A151" s="135" t="s">
        <v>276</v>
      </c>
      <c r="B151" s="114" t="s">
        <v>4</v>
      </c>
      <c r="C151" s="114" t="s">
        <v>174</v>
      </c>
      <c r="D151" s="114" t="s">
        <v>173</v>
      </c>
      <c r="E151" s="114" t="s">
        <v>275</v>
      </c>
      <c r="F151" s="114"/>
      <c r="G151" s="145">
        <f>G152</f>
        <v>16763.877999999997</v>
      </c>
      <c r="H151" s="145">
        <f>H152</f>
        <v>3609.2049999999999</v>
      </c>
      <c r="I151" s="173">
        <f t="shared" si="18"/>
        <v>21.529654415285059</v>
      </c>
    </row>
    <row r="152" spans="1:9" ht="94.5">
      <c r="A152" s="135" t="s">
        <v>282</v>
      </c>
      <c r="B152" s="114" t="s">
        <v>4</v>
      </c>
      <c r="C152" s="114" t="s">
        <v>174</v>
      </c>
      <c r="D152" s="114" t="s">
        <v>173</v>
      </c>
      <c r="E152" s="114" t="s">
        <v>281</v>
      </c>
      <c r="F152" s="114"/>
      <c r="G152" s="145">
        <f>G153+G155+G157+G159++G161</f>
        <v>16763.877999999997</v>
      </c>
      <c r="H152" s="145">
        <f>H153+H155+H157+H159++H161</f>
        <v>3609.2049999999999</v>
      </c>
      <c r="I152" s="173">
        <f t="shared" si="18"/>
        <v>21.529654415285059</v>
      </c>
    </row>
    <row r="153" spans="1:9" ht="31.5">
      <c r="A153" s="135" t="s">
        <v>302</v>
      </c>
      <c r="B153" s="114" t="s">
        <v>4</v>
      </c>
      <c r="C153" s="114" t="s">
        <v>174</v>
      </c>
      <c r="D153" s="114" t="s">
        <v>173</v>
      </c>
      <c r="E153" s="114" t="s">
        <v>221</v>
      </c>
      <c r="F153" s="114"/>
      <c r="G153" s="145">
        <f>G154</f>
        <v>6500</v>
      </c>
      <c r="H153" s="145">
        <f>H154</f>
        <v>1848.4749999999999</v>
      </c>
      <c r="I153" s="173">
        <f t="shared" si="18"/>
        <v>28.43807692307692</v>
      </c>
    </row>
    <row r="154" spans="1:9" ht="63">
      <c r="A154" s="148" t="s">
        <v>351</v>
      </c>
      <c r="B154" s="142" t="s">
        <v>4</v>
      </c>
      <c r="C154" s="142" t="s">
        <v>174</v>
      </c>
      <c r="D154" s="142" t="s">
        <v>173</v>
      </c>
      <c r="E154" s="142" t="s">
        <v>221</v>
      </c>
      <c r="F154" s="142" t="s">
        <v>352</v>
      </c>
      <c r="G154" s="146">
        <v>6500</v>
      </c>
      <c r="H154" s="146">
        <v>1848.4749999999999</v>
      </c>
      <c r="I154" s="173">
        <f t="shared" si="18"/>
        <v>28.43807692307692</v>
      </c>
    </row>
    <row r="155" spans="1:9" ht="31.5">
      <c r="A155" s="135" t="s">
        <v>303</v>
      </c>
      <c r="B155" s="114" t="s">
        <v>4</v>
      </c>
      <c r="C155" s="114" t="s">
        <v>174</v>
      </c>
      <c r="D155" s="114" t="s">
        <v>173</v>
      </c>
      <c r="E155" s="114" t="s">
        <v>222</v>
      </c>
      <c r="F155" s="114"/>
      <c r="G155" s="145">
        <f>G156</f>
        <v>200</v>
      </c>
      <c r="H155" s="145">
        <f>H156</f>
        <v>0</v>
      </c>
      <c r="I155" s="173">
        <f t="shared" si="18"/>
        <v>0</v>
      </c>
    </row>
    <row r="156" spans="1:9" ht="63">
      <c r="A156" s="148" t="s">
        <v>351</v>
      </c>
      <c r="B156" s="142" t="s">
        <v>4</v>
      </c>
      <c r="C156" s="142" t="s">
        <v>174</v>
      </c>
      <c r="D156" s="142" t="s">
        <v>173</v>
      </c>
      <c r="E156" s="142" t="s">
        <v>222</v>
      </c>
      <c r="F156" s="142" t="s">
        <v>352</v>
      </c>
      <c r="G156" s="146">
        <v>200</v>
      </c>
      <c r="H156" s="146">
        <v>0</v>
      </c>
      <c r="I156" s="173">
        <f t="shared" si="18"/>
        <v>0</v>
      </c>
    </row>
    <row r="157" spans="1:9" ht="31.5">
      <c r="A157" s="135" t="s">
        <v>304</v>
      </c>
      <c r="B157" s="114" t="s">
        <v>4</v>
      </c>
      <c r="C157" s="114" t="s">
        <v>174</v>
      </c>
      <c r="D157" s="114" t="s">
        <v>173</v>
      </c>
      <c r="E157" s="114" t="s">
        <v>223</v>
      </c>
      <c r="F157" s="114"/>
      <c r="G157" s="145">
        <f>G158</f>
        <v>5674.5140000000001</v>
      </c>
      <c r="H157" s="145">
        <f>H158</f>
        <v>1760.73</v>
      </c>
      <c r="I157" s="173">
        <f t="shared" si="18"/>
        <v>31.028736557879672</v>
      </c>
    </row>
    <row r="158" spans="1:9" ht="63">
      <c r="A158" s="148" t="s">
        <v>351</v>
      </c>
      <c r="B158" s="142" t="s">
        <v>4</v>
      </c>
      <c r="C158" s="142" t="s">
        <v>174</v>
      </c>
      <c r="D158" s="142" t="s">
        <v>173</v>
      </c>
      <c r="E158" s="142" t="s">
        <v>223</v>
      </c>
      <c r="F158" s="142" t="s">
        <v>352</v>
      </c>
      <c r="G158" s="146">
        <v>5674.5140000000001</v>
      </c>
      <c r="H158" s="146">
        <v>1760.73</v>
      </c>
      <c r="I158" s="173">
        <f t="shared" si="18"/>
        <v>31.028736557879672</v>
      </c>
    </row>
    <row r="159" spans="1:9" ht="173.25">
      <c r="A159" s="149" t="s">
        <v>305</v>
      </c>
      <c r="B159" s="114" t="s">
        <v>4</v>
      </c>
      <c r="C159" s="114" t="s">
        <v>174</v>
      </c>
      <c r="D159" s="114" t="s">
        <v>173</v>
      </c>
      <c r="E159" s="114" t="s">
        <v>225</v>
      </c>
      <c r="F159" s="114"/>
      <c r="G159" s="145">
        <f>G160</f>
        <v>1989.365</v>
      </c>
      <c r="H159" s="145">
        <f>H160</f>
        <v>0</v>
      </c>
      <c r="I159" s="173">
        <f t="shared" si="18"/>
        <v>0</v>
      </c>
    </row>
    <row r="160" spans="1:9" ht="63">
      <c r="A160" s="148" t="s">
        <v>351</v>
      </c>
      <c r="B160" s="142" t="s">
        <v>4</v>
      </c>
      <c r="C160" s="142" t="s">
        <v>174</v>
      </c>
      <c r="D160" s="142" t="s">
        <v>173</v>
      </c>
      <c r="E160" s="142" t="s">
        <v>225</v>
      </c>
      <c r="F160" s="142" t="s">
        <v>352</v>
      </c>
      <c r="G160" s="146">
        <v>1989.365</v>
      </c>
      <c r="H160" s="146">
        <v>0</v>
      </c>
      <c r="I160" s="173">
        <f t="shared" si="18"/>
        <v>0</v>
      </c>
    </row>
    <row r="161" spans="1:9" ht="110.25">
      <c r="A161" s="135" t="s">
        <v>306</v>
      </c>
      <c r="B161" s="114" t="s">
        <v>4</v>
      </c>
      <c r="C161" s="114" t="s">
        <v>174</v>
      </c>
      <c r="D161" s="114" t="s">
        <v>173</v>
      </c>
      <c r="E161" s="114" t="s">
        <v>226</v>
      </c>
      <c r="F161" s="114"/>
      <c r="G161" s="145">
        <f>G162</f>
        <v>2399.9989999999998</v>
      </c>
      <c r="H161" s="145">
        <f>H162</f>
        <v>0</v>
      </c>
      <c r="I161" s="173">
        <f t="shared" si="18"/>
        <v>0</v>
      </c>
    </row>
    <row r="162" spans="1:9" ht="63">
      <c r="A162" s="148" t="s">
        <v>351</v>
      </c>
      <c r="B162" s="142" t="s">
        <v>4</v>
      </c>
      <c r="C162" s="142" t="s">
        <v>174</v>
      </c>
      <c r="D162" s="142" t="s">
        <v>173</v>
      </c>
      <c r="E162" s="142" t="s">
        <v>226</v>
      </c>
      <c r="F162" s="142" t="s">
        <v>352</v>
      </c>
      <c r="G162" s="146">
        <v>2399.9989999999998</v>
      </c>
      <c r="H162" s="146">
        <v>0</v>
      </c>
      <c r="I162" s="144">
        <f t="shared" si="18"/>
        <v>0</v>
      </c>
    </row>
    <row r="163" spans="1:9" ht="47.25">
      <c r="A163" s="179" t="s">
        <v>290</v>
      </c>
      <c r="B163" s="180" t="s">
        <v>4</v>
      </c>
      <c r="C163" s="180" t="s">
        <v>174</v>
      </c>
      <c r="D163" s="180" t="s">
        <v>173</v>
      </c>
      <c r="E163" s="180" t="s">
        <v>289</v>
      </c>
      <c r="F163" s="180"/>
      <c r="G163" s="181">
        <f t="shared" ref="G163:H165" si="20">G164</f>
        <v>683.07600000000002</v>
      </c>
      <c r="H163" s="181">
        <f t="shared" si="20"/>
        <v>0</v>
      </c>
      <c r="I163" s="177">
        <f t="shared" si="18"/>
        <v>0</v>
      </c>
    </row>
    <row r="164" spans="1:9" ht="78.75">
      <c r="A164" s="135" t="s">
        <v>308</v>
      </c>
      <c r="B164" s="114" t="s">
        <v>4</v>
      </c>
      <c r="C164" s="114" t="s">
        <v>174</v>
      </c>
      <c r="D164" s="114" t="s">
        <v>173</v>
      </c>
      <c r="E164" s="114" t="s">
        <v>307</v>
      </c>
      <c r="F164" s="114"/>
      <c r="G164" s="145">
        <f t="shared" si="20"/>
        <v>683.07600000000002</v>
      </c>
      <c r="H164" s="145">
        <f t="shared" si="20"/>
        <v>0</v>
      </c>
      <c r="I164" s="144">
        <f t="shared" si="18"/>
        <v>0</v>
      </c>
    </row>
    <row r="165" spans="1:9" ht="94.5">
      <c r="A165" s="135" t="s">
        <v>309</v>
      </c>
      <c r="B165" s="114" t="s">
        <v>4</v>
      </c>
      <c r="C165" s="114" t="s">
        <v>174</v>
      </c>
      <c r="D165" s="114" t="s">
        <v>173</v>
      </c>
      <c r="E165" s="114" t="s">
        <v>224</v>
      </c>
      <c r="F165" s="114"/>
      <c r="G165" s="145">
        <f t="shared" si="20"/>
        <v>683.07600000000002</v>
      </c>
      <c r="H165" s="145">
        <f t="shared" si="20"/>
        <v>0</v>
      </c>
      <c r="I165" s="144">
        <f t="shared" si="18"/>
        <v>0</v>
      </c>
    </row>
    <row r="166" spans="1:9" ht="63">
      <c r="A166" s="148" t="s">
        <v>351</v>
      </c>
      <c r="B166" s="142" t="s">
        <v>4</v>
      </c>
      <c r="C166" s="142" t="s">
        <v>174</v>
      </c>
      <c r="D166" s="142" t="s">
        <v>173</v>
      </c>
      <c r="E166" s="142" t="s">
        <v>224</v>
      </c>
      <c r="F166" s="142" t="s">
        <v>352</v>
      </c>
      <c r="G166" s="146">
        <v>683.07600000000002</v>
      </c>
      <c r="H166" s="146">
        <v>0</v>
      </c>
      <c r="I166" s="144">
        <f t="shared" si="18"/>
        <v>0</v>
      </c>
    </row>
    <row r="167" spans="1:9" ht="15.75">
      <c r="A167" s="175" t="s">
        <v>109</v>
      </c>
      <c r="B167" s="176" t="s">
        <v>4</v>
      </c>
      <c r="C167" s="176" t="s">
        <v>171</v>
      </c>
      <c r="D167" s="176" t="s">
        <v>161</v>
      </c>
      <c r="E167" s="176"/>
      <c r="F167" s="176"/>
      <c r="G167" s="177">
        <f t="shared" ref="G167:H171" si="21">G168</f>
        <v>641.5</v>
      </c>
      <c r="H167" s="177">
        <f t="shared" si="21"/>
        <v>0</v>
      </c>
      <c r="I167" s="177">
        <f t="shared" si="18"/>
        <v>0</v>
      </c>
    </row>
    <row r="168" spans="1:9" ht="15.75">
      <c r="A168" s="175" t="s">
        <v>172</v>
      </c>
      <c r="B168" s="176" t="s">
        <v>4</v>
      </c>
      <c r="C168" s="176" t="s">
        <v>171</v>
      </c>
      <c r="D168" s="176" t="s">
        <v>171</v>
      </c>
      <c r="E168" s="176"/>
      <c r="F168" s="176"/>
      <c r="G168" s="177">
        <f t="shared" si="21"/>
        <v>641.5</v>
      </c>
      <c r="H168" s="177">
        <f t="shared" si="21"/>
        <v>0</v>
      </c>
      <c r="I168" s="177">
        <f t="shared" si="18"/>
        <v>0</v>
      </c>
    </row>
    <row r="169" spans="1:9" ht="31.5">
      <c r="A169" s="135" t="s">
        <v>272</v>
      </c>
      <c r="B169" s="114" t="s">
        <v>4</v>
      </c>
      <c r="C169" s="114" t="s">
        <v>171</v>
      </c>
      <c r="D169" s="114" t="s">
        <v>171</v>
      </c>
      <c r="E169" s="114" t="s">
        <v>271</v>
      </c>
      <c r="F169" s="114"/>
      <c r="G169" s="145">
        <f t="shared" si="21"/>
        <v>641.5</v>
      </c>
      <c r="H169" s="145">
        <f t="shared" si="21"/>
        <v>0</v>
      </c>
      <c r="I169" s="173">
        <f t="shared" si="18"/>
        <v>0</v>
      </c>
    </row>
    <row r="170" spans="1:9" ht="126">
      <c r="A170" s="135" t="s">
        <v>274</v>
      </c>
      <c r="B170" s="114" t="s">
        <v>4</v>
      </c>
      <c r="C170" s="114" t="s">
        <v>171</v>
      </c>
      <c r="D170" s="114" t="s">
        <v>171</v>
      </c>
      <c r="E170" s="114" t="s">
        <v>273</v>
      </c>
      <c r="F170" s="114"/>
      <c r="G170" s="145">
        <f t="shared" si="21"/>
        <v>641.5</v>
      </c>
      <c r="H170" s="145">
        <f t="shared" si="21"/>
        <v>0</v>
      </c>
      <c r="I170" s="173">
        <f t="shared" si="18"/>
        <v>0</v>
      </c>
    </row>
    <row r="171" spans="1:9" ht="31.5">
      <c r="A171" s="135" t="s">
        <v>276</v>
      </c>
      <c r="B171" s="114" t="s">
        <v>4</v>
      </c>
      <c r="C171" s="114" t="s">
        <v>171</v>
      </c>
      <c r="D171" s="114" t="s">
        <v>171</v>
      </c>
      <c r="E171" s="114" t="s">
        <v>275</v>
      </c>
      <c r="F171" s="114"/>
      <c r="G171" s="145">
        <f t="shared" si="21"/>
        <v>641.5</v>
      </c>
      <c r="H171" s="145">
        <f t="shared" si="21"/>
        <v>0</v>
      </c>
      <c r="I171" s="173">
        <f t="shared" si="18"/>
        <v>0</v>
      </c>
    </row>
    <row r="172" spans="1:9" ht="47.25">
      <c r="A172" s="135" t="s">
        <v>311</v>
      </c>
      <c r="B172" s="114" t="s">
        <v>4</v>
      </c>
      <c r="C172" s="114" t="s">
        <v>171</v>
      </c>
      <c r="D172" s="114" t="s">
        <v>171</v>
      </c>
      <c r="E172" s="114" t="s">
        <v>310</v>
      </c>
      <c r="F172" s="114"/>
      <c r="G172" s="145">
        <f>G173+G175</f>
        <v>641.5</v>
      </c>
      <c r="H172" s="145">
        <f>H173+H175</f>
        <v>0</v>
      </c>
      <c r="I172" s="173">
        <f t="shared" si="18"/>
        <v>0</v>
      </c>
    </row>
    <row r="173" spans="1:9" ht="47.25">
      <c r="A173" s="135" t="s">
        <v>312</v>
      </c>
      <c r="B173" s="114" t="s">
        <v>4</v>
      </c>
      <c r="C173" s="114" t="s">
        <v>171</v>
      </c>
      <c r="D173" s="114" t="s">
        <v>171</v>
      </c>
      <c r="E173" s="114" t="s">
        <v>227</v>
      </c>
      <c r="F173" s="114"/>
      <c r="G173" s="145">
        <f>G174</f>
        <v>200</v>
      </c>
      <c r="H173" s="145">
        <f>H174</f>
        <v>0</v>
      </c>
      <c r="I173" s="173">
        <f t="shared" si="18"/>
        <v>0</v>
      </c>
    </row>
    <row r="174" spans="1:9" ht="63">
      <c r="A174" s="148" t="s">
        <v>351</v>
      </c>
      <c r="B174" s="142" t="s">
        <v>4</v>
      </c>
      <c r="C174" s="142" t="s">
        <v>171</v>
      </c>
      <c r="D174" s="142" t="s">
        <v>171</v>
      </c>
      <c r="E174" s="142" t="s">
        <v>227</v>
      </c>
      <c r="F174" s="142" t="s">
        <v>352</v>
      </c>
      <c r="G174" s="146">
        <v>200</v>
      </c>
      <c r="H174" s="146">
        <v>0</v>
      </c>
      <c r="I174" s="173">
        <f t="shared" si="18"/>
        <v>0</v>
      </c>
    </row>
    <row r="175" spans="1:9" ht="78.75">
      <c r="A175" s="135" t="s">
        <v>313</v>
      </c>
      <c r="B175" s="114" t="s">
        <v>4</v>
      </c>
      <c r="C175" s="114" t="s">
        <v>171</v>
      </c>
      <c r="D175" s="114" t="s">
        <v>171</v>
      </c>
      <c r="E175" s="114" t="s">
        <v>228</v>
      </c>
      <c r="F175" s="114"/>
      <c r="G175" s="145">
        <f>G176</f>
        <v>441.5</v>
      </c>
      <c r="H175" s="145">
        <f>H176</f>
        <v>0</v>
      </c>
      <c r="I175" s="173">
        <f t="shared" si="18"/>
        <v>0</v>
      </c>
    </row>
    <row r="176" spans="1:9" ht="141.75">
      <c r="A176" s="148" t="s">
        <v>349</v>
      </c>
      <c r="B176" s="142" t="s">
        <v>4</v>
      </c>
      <c r="C176" s="142" t="s">
        <v>171</v>
      </c>
      <c r="D176" s="142" t="s">
        <v>171</v>
      </c>
      <c r="E176" s="142" t="s">
        <v>228</v>
      </c>
      <c r="F176" s="142" t="s">
        <v>350</v>
      </c>
      <c r="G176" s="146">
        <v>441.5</v>
      </c>
      <c r="H176" s="146">
        <v>0</v>
      </c>
      <c r="I176" s="173">
        <f t="shared" si="18"/>
        <v>0</v>
      </c>
    </row>
    <row r="177" spans="1:9" ht="31.5">
      <c r="A177" s="175" t="s">
        <v>112</v>
      </c>
      <c r="B177" s="176" t="s">
        <v>4</v>
      </c>
      <c r="C177" s="176" t="s">
        <v>166</v>
      </c>
      <c r="D177" s="176" t="s">
        <v>161</v>
      </c>
      <c r="E177" s="176"/>
      <c r="F177" s="176"/>
      <c r="G177" s="177">
        <f t="shared" ref="G177:H181" si="22">G178</f>
        <v>11166.339</v>
      </c>
      <c r="H177" s="177">
        <f t="shared" si="22"/>
        <v>1898.9418799999999</v>
      </c>
      <c r="I177" s="177">
        <f t="shared" si="18"/>
        <v>17.005948682016552</v>
      </c>
    </row>
    <row r="178" spans="1:9" ht="15.75">
      <c r="A178" s="175" t="s">
        <v>113</v>
      </c>
      <c r="B178" s="176" t="s">
        <v>4</v>
      </c>
      <c r="C178" s="176" t="s">
        <v>166</v>
      </c>
      <c r="D178" s="176" t="s">
        <v>165</v>
      </c>
      <c r="E178" s="176"/>
      <c r="F178" s="176"/>
      <c r="G178" s="177">
        <f t="shared" si="22"/>
        <v>11166.339</v>
      </c>
      <c r="H178" s="177">
        <f t="shared" si="22"/>
        <v>1898.9418799999999</v>
      </c>
      <c r="I178" s="177">
        <f t="shared" si="18"/>
        <v>17.005948682016552</v>
      </c>
    </row>
    <row r="179" spans="1:9" ht="31.5">
      <c r="A179" s="179" t="s">
        <v>272</v>
      </c>
      <c r="B179" s="180" t="s">
        <v>4</v>
      </c>
      <c r="C179" s="180" t="s">
        <v>166</v>
      </c>
      <c r="D179" s="180" t="s">
        <v>165</v>
      </c>
      <c r="E179" s="180" t="s">
        <v>271</v>
      </c>
      <c r="F179" s="180"/>
      <c r="G179" s="181">
        <f t="shared" si="22"/>
        <v>11166.339</v>
      </c>
      <c r="H179" s="181">
        <f t="shared" si="22"/>
        <v>1898.9418799999999</v>
      </c>
      <c r="I179" s="177">
        <f t="shared" si="18"/>
        <v>17.005948682016552</v>
      </c>
    </row>
    <row r="180" spans="1:9" ht="126">
      <c r="A180" s="135" t="s">
        <v>274</v>
      </c>
      <c r="B180" s="114" t="s">
        <v>4</v>
      </c>
      <c r="C180" s="114" t="s">
        <v>166</v>
      </c>
      <c r="D180" s="114" t="s">
        <v>165</v>
      </c>
      <c r="E180" s="114" t="s">
        <v>273</v>
      </c>
      <c r="F180" s="114"/>
      <c r="G180" s="145">
        <f t="shared" si="22"/>
        <v>11166.339</v>
      </c>
      <c r="H180" s="145">
        <f t="shared" si="22"/>
        <v>1898.9418799999999</v>
      </c>
      <c r="I180" s="173">
        <f t="shared" si="18"/>
        <v>17.005948682016552</v>
      </c>
    </row>
    <row r="181" spans="1:9" ht="31.5">
      <c r="A181" s="135" t="s">
        <v>276</v>
      </c>
      <c r="B181" s="114" t="s">
        <v>4</v>
      </c>
      <c r="C181" s="114" t="s">
        <v>166</v>
      </c>
      <c r="D181" s="114" t="s">
        <v>165</v>
      </c>
      <c r="E181" s="114" t="s">
        <v>275</v>
      </c>
      <c r="F181" s="114"/>
      <c r="G181" s="145">
        <f t="shared" si="22"/>
        <v>11166.339</v>
      </c>
      <c r="H181" s="145">
        <f t="shared" si="22"/>
        <v>1898.9418799999999</v>
      </c>
      <c r="I181" s="173">
        <f t="shared" si="18"/>
        <v>17.005948682016552</v>
      </c>
    </row>
    <row r="182" spans="1:9" ht="63">
      <c r="A182" s="135" t="s">
        <v>315</v>
      </c>
      <c r="B182" s="114" t="s">
        <v>4</v>
      </c>
      <c r="C182" s="114" t="s">
        <v>166</v>
      </c>
      <c r="D182" s="114" t="s">
        <v>165</v>
      </c>
      <c r="E182" s="114" t="s">
        <v>314</v>
      </c>
      <c r="F182" s="114"/>
      <c r="G182" s="145">
        <f>G183+G186+G189+G191</f>
        <v>11166.339</v>
      </c>
      <c r="H182" s="145">
        <f>H183+H186+H189+H191</f>
        <v>1898.9418799999999</v>
      </c>
      <c r="I182" s="173">
        <f t="shared" si="18"/>
        <v>17.005948682016552</v>
      </c>
    </row>
    <row r="183" spans="1:9" ht="47.25">
      <c r="A183" s="135" t="s">
        <v>316</v>
      </c>
      <c r="B183" s="114" t="s">
        <v>4</v>
      </c>
      <c r="C183" s="114" t="s">
        <v>166</v>
      </c>
      <c r="D183" s="114" t="s">
        <v>165</v>
      </c>
      <c r="E183" s="114" t="s">
        <v>229</v>
      </c>
      <c r="F183" s="114"/>
      <c r="G183" s="145">
        <f>G184+G185</f>
        <v>6347.1989999999996</v>
      </c>
      <c r="H183" s="145">
        <f>H184+H185</f>
        <v>1274.2730000000001</v>
      </c>
      <c r="I183" s="173">
        <f t="shared" si="18"/>
        <v>20.076146974437073</v>
      </c>
    </row>
    <row r="184" spans="1:9" ht="141.75">
      <c r="A184" s="148" t="s">
        <v>349</v>
      </c>
      <c r="B184" s="142" t="s">
        <v>4</v>
      </c>
      <c r="C184" s="142" t="s">
        <v>166</v>
      </c>
      <c r="D184" s="142" t="s">
        <v>165</v>
      </c>
      <c r="E184" s="142" t="s">
        <v>229</v>
      </c>
      <c r="F184" s="142" t="s">
        <v>350</v>
      </c>
      <c r="G184" s="146">
        <v>4760.1989999999996</v>
      </c>
      <c r="H184" s="146">
        <v>990.45</v>
      </c>
      <c r="I184" s="173">
        <f t="shared" si="18"/>
        <v>20.806903240809895</v>
      </c>
    </row>
    <row r="185" spans="1:9" ht="63">
      <c r="A185" s="148" t="s">
        <v>351</v>
      </c>
      <c r="B185" s="142" t="s">
        <v>4</v>
      </c>
      <c r="C185" s="142" t="s">
        <v>166</v>
      </c>
      <c r="D185" s="142" t="s">
        <v>165</v>
      </c>
      <c r="E185" s="142" t="s">
        <v>229</v>
      </c>
      <c r="F185" s="142" t="s">
        <v>352</v>
      </c>
      <c r="G185" s="146">
        <v>1587</v>
      </c>
      <c r="H185" s="146">
        <v>283.82299999999998</v>
      </c>
      <c r="I185" s="173">
        <f t="shared" si="18"/>
        <v>17.884247006931318</v>
      </c>
    </row>
    <row r="186" spans="1:9" ht="31.5">
      <c r="A186" s="135" t="s">
        <v>317</v>
      </c>
      <c r="B186" s="114" t="s">
        <v>4</v>
      </c>
      <c r="C186" s="114" t="s">
        <v>166</v>
      </c>
      <c r="D186" s="114" t="s">
        <v>165</v>
      </c>
      <c r="E186" s="114" t="s">
        <v>230</v>
      </c>
      <c r="F186" s="114"/>
      <c r="G186" s="145">
        <f>G187+G188</f>
        <v>1019.74</v>
      </c>
      <c r="H186" s="145">
        <f>H187+H188</f>
        <v>134.12</v>
      </c>
      <c r="I186" s="173">
        <f t="shared" ref="I186:I209" si="23">H186/G186*100</f>
        <v>13.152372173299076</v>
      </c>
    </row>
    <row r="187" spans="1:9" ht="141.75">
      <c r="A187" s="148" t="s">
        <v>349</v>
      </c>
      <c r="B187" s="142" t="s">
        <v>4</v>
      </c>
      <c r="C187" s="142" t="s">
        <v>166</v>
      </c>
      <c r="D187" s="142" t="s">
        <v>165</v>
      </c>
      <c r="E187" s="142" t="s">
        <v>230</v>
      </c>
      <c r="F187" s="142" t="s">
        <v>350</v>
      </c>
      <c r="G187" s="146">
        <v>677.54</v>
      </c>
      <c r="H187" s="146">
        <v>117.22</v>
      </c>
      <c r="I187" s="173">
        <f t="shared" si="23"/>
        <v>17.300823567612245</v>
      </c>
    </row>
    <row r="188" spans="1:9" ht="63">
      <c r="A188" s="148" t="s">
        <v>351</v>
      </c>
      <c r="B188" s="142" t="s">
        <v>4</v>
      </c>
      <c r="C188" s="142" t="s">
        <v>166</v>
      </c>
      <c r="D188" s="142" t="s">
        <v>165</v>
      </c>
      <c r="E188" s="142" t="s">
        <v>230</v>
      </c>
      <c r="F188" s="142" t="s">
        <v>352</v>
      </c>
      <c r="G188" s="146">
        <v>342.2</v>
      </c>
      <c r="H188" s="146">
        <v>16.899999999999999</v>
      </c>
      <c r="I188" s="173">
        <f t="shared" si="23"/>
        <v>4.9386323787258917</v>
      </c>
    </row>
    <row r="189" spans="1:9" ht="63">
      <c r="A189" s="135" t="s">
        <v>318</v>
      </c>
      <c r="B189" s="114" t="s">
        <v>4</v>
      </c>
      <c r="C189" s="114" t="s">
        <v>166</v>
      </c>
      <c r="D189" s="114" t="s">
        <v>165</v>
      </c>
      <c r="E189" s="114" t="s">
        <v>231</v>
      </c>
      <c r="F189" s="114"/>
      <c r="G189" s="145">
        <f>G190</f>
        <v>510</v>
      </c>
      <c r="H189" s="145">
        <f>H190</f>
        <v>157.023</v>
      </c>
      <c r="I189" s="173">
        <f t="shared" si="23"/>
        <v>30.788823529411761</v>
      </c>
    </row>
    <row r="190" spans="1:9" ht="63">
      <c r="A190" s="148" t="s">
        <v>351</v>
      </c>
      <c r="B190" s="142" t="s">
        <v>4</v>
      </c>
      <c r="C190" s="142" t="s">
        <v>166</v>
      </c>
      <c r="D190" s="142" t="s">
        <v>165</v>
      </c>
      <c r="E190" s="142" t="s">
        <v>231</v>
      </c>
      <c r="F190" s="142" t="s">
        <v>352</v>
      </c>
      <c r="G190" s="146">
        <v>510</v>
      </c>
      <c r="H190" s="146">
        <v>157.023</v>
      </c>
      <c r="I190" s="173">
        <f t="shared" si="23"/>
        <v>30.788823529411761</v>
      </c>
    </row>
    <row r="191" spans="1:9" ht="204.75">
      <c r="A191" s="149" t="s">
        <v>319</v>
      </c>
      <c r="B191" s="114" t="s">
        <v>4</v>
      </c>
      <c r="C191" s="114" t="s">
        <v>166</v>
      </c>
      <c r="D191" s="114" t="s">
        <v>165</v>
      </c>
      <c r="E191" s="114" t="s">
        <v>232</v>
      </c>
      <c r="F191" s="114"/>
      <c r="G191" s="145">
        <f>G192</f>
        <v>3289.4</v>
      </c>
      <c r="H191" s="145">
        <f>H192</f>
        <v>333.52588000000003</v>
      </c>
      <c r="I191" s="173">
        <f t="shared" si="23"/>
        <v>10.139413874870797</v>
      </c>
    </row>
    <row r="192" spans="1:9" ht="141.75">
      <c r="A192" s="148" t="s">
        <v>349</v>
      </c>
      <c r="B192" s="142" t="s">
        <v>4</v>
      </c>
      <c r="C192" s="142" t="s">
        <v>166</v>
      </c>
      <c r="D192" s="142" t="s">
        <v>165</v>
      </c>
      <c r="E192" s="142" t="s">
        <v>232</v>
      </c>
      <c r="F192" s="142" t="s">
        <v>350</v>
      </c>
      <c r="G192" s="146">
        <f>2526.4268+762.9732</f>
        <v>3289.4</v>
      </c>
      <c r="H192" s="146">
        <f>254.35386+79.17202</f>
        <v>333.52588000000003</v>
      </c>
      <c r="I192" s="173">
        <f t="shared" si="23"/>
        <v>10.139413874870797</v>
      </c>
    </row>
    <row r="193" spans="1:9" ht="31.5">
      <c r="A193" s="175" t="s">
        <v>25</v>
      </c>
      <c r="B193" s="176" t="s">
        <v>4</v>
      </c>
      <c r="C193" s="176" t="s">
        <v>163</v>
      </c>
      <c r="D193" s="176" t="s">
        <v>161</v>
      </c>
      <c r="E193" s="176"/>
      <c r="F193" s="176"/>
      <c r="G193" s="177">
        <f t="shared" ref="G193:H199" si="24">G194</f>
        <v>890.43200000000002</v>
      </c>
      <c r="H193" s="177">
        <f t="shared" si="24"/>
        <v>218.44</v>
      </c>
      <c r="I193" s="177">
        <f t="shared" si="23"/>
        <v>24.531912599726873</v>
      </c>
    </row>
    <row r="194" spans="1:9" ht="15.75">
      <c r="A194" s="175" t="s">
        <v>41</v>
      </c>
      <c r="B194" s="176" t="s">
        <v>4</v>
      </c>
      <c r="C194" s="176" t="s">
        <v>163</v>
      </c>
      <c r="D194" s="176" t="s">
        <v>165</v>
      </c>
      <c r="E194" s="176"/>
      <c r="F194" s="176"/>
      <c r="G194" s="177">
        <f t="shared" si="24"/>
        <v>890.43200000000002</v>
      </c>
      <c r="H194" s="177">
        <f t="shared" si="24"/>
        <v>218.44</v>
      </c>
      <c r="I194" s="177">
        <f t="shared" si="23"/>
        <v>24.531912599726873</v>
      </c>
    </row>
    <row r="195" spans="1:9" ht="47.25">
      <c r="A195" s="135" t="s">
        <v>241</v>
      </c>
      <c r="B195" s="114" t="s">
        <v>4</v>
      </c>
      <c r="C195" s="114" t="s">
        <v>163</v>
      </c>
      <c r="D195" s="114" t="s">
        <v>165</v>
      </c>
      <c r="E195" s="114" t="s">
        <v>240</v>
      </c>
      <c r="F195" s="114"/>
      <c r="G195" s="145">
        <f t="shared" si="24"/>
        <v>890.43200000000002</v>
      </c>
      <c r="H195" s="145">
        <f t="shared" si="24"/>
        <v>218.44</v>
      </c>
      <c r="I195" s="173">
        <f t="shared" si="23"/>
        <v>24.531912599726873</v>
      </c>
    </row>
    <row r="196" spans="1:9" ht="31.5">
      <c r="A196" s="135" t="s">
        <v>258</v>
      </c>
      <c r="B196" s="114" t="s">
        <v>4</v>
      </c>
      <c r="C196" s="114" t="s">
        <v>163</v>
      </c>
      <c r="D196" s="114" t="s">
        <v>165</v>
      </c>
      <c r="E196" s="114" t="s">
        <v>257</v>
      </c>
      <c r="F196" s="114"/>
      <c r="G196" s="145">
        <f t="shared" si="24"/>
        <v>890.43200000000002</v>
      </c>
      <c r="H196" s="145">
        <f t="shared" si="24"/>
        <v>218.44</v>
      </c>
      <c r="I196" s="173">
        <f t="shared" si="23"/>
        <v>24.531912599726873</v>
      </c>
    </row>
    <row r="197" spans="1:9" ht="15.75">
      <c r="A197" s="135" t="s">
        <v>11</v>
      </c>
      <c r="B197" s="114" t="s">
        <v>4</v>
      </c>
      <c r="C197" s="114" t="s">
        <v>163</v>
      </c>
      <c r="D197" s="114" t="s">
        <v>165</v>
      </c>
      <c r="E197" s="114" t="s">
        <v>259</v>
      </c>
      <c r="F197" s="114"/>
      <c r="G197" s="145">
        <f t="shared" si="24"/>
        <v>890.43200000000002</v>
      </c>
      <c r="H197" s="145">
        <f t="shared" si="24"/>
        <v>218.44</v>
      </c>
      <c r="I197" s="173">
        <f t="shared" si="23"/>
        <v>24.531912599726873</v>
      </c>
    </row>
    <row r="198" spans="1:9" ht="15.75">
      <c r="A198" s="135" t="s">
        <v>267</v>
      </c>
      <c r="B198" s="114" t="s">
        <v>4</v>
      </c>
      <c r="C198" s="114" t="s">
        <v>163</v>
      </c>
      <c r="D198" s="114" t="s">
        <v>165</v>
      </c>
      <c r="E198" s="114" t="s">
        <v>266</v>
      </c>
      <c r="F198" s="114"/>
      <c r="G198" s="145">
        <f t="shared" si="24"/>
        <v>890.43200000000002</v>
      </c>
      <c r="H198" s="145">
        <f t="shared" si="24"/>
        <v>218.44</v>
      </c>
      <c r="I198" s="173">
        <f t="shared" si="23"/>
        <v>24.531912599726873</v>
      </c>
    </row>
    <row r="199" spans="1:9" ht="31.5">
      <c r="A199" s="135" t="s">
        <v>320</v>
      </c>
      <c r="B199" s="114" t="s">
        <v>4</v>
      </c>
      <c r="C199" s="114" t="s">
        <v>163</v>
      </c>
      <c r="D199" s="114" t="s">
        <v>165</v>
      </c>
      <c r="E199" s="114" t="s">
        <v>233</v>
      </c>
      <c r="F199" s="114"/>
      <c r="G199" s="145">
        <f t="shared" si="24"/>
        <v>890.43200000000002</v>
      </c>
      <c r="H199" s="145">
        <f t="shared" si="24"/>
        <v>218.44</v>
      </c>
      <c r="I199" s="173">
        <f t="shared" si="23"/>
        <v>24.531912599726873</v>
      </c>
    </row>
    <row r="200" spans="1:9" ht="31.5">
      <c r="A200" s="148" t="s">
        <v>353</v>
      </c>
      <c r="B200" s="142" t="s">
        <v>4</v>
      </c>
      <c r="C200" s="142" t="s">
        <v>163</v>
      </c>
      <c r="D200" s="142" t="s">
        <v>165</v>
      </c>
      <c r="E200" s="142" t="s">
        <v>233</v>
      </c>
      <c r="F200" s="142" t="s">
        <v>354</v>
      </c>
      <c r="G200" s="146">
        <v>890.43200000000002</v>
      </c>
      <c r="H200" s="146">
        <v>218.44</v>
      </c>
      <c r="I200" s="173">
        <f t="shared" si="23"/>
        <v>24.531912599726873</v>
      </c>
    </row>
    <row r="201" spans="1:9" ht="31.5">
      <c r="A201" s="175" t="s">
        <v>114</v>
      </c>
      <c r="B201" s="176" t="s">
        <v>4</v>
      </c>
      <c r="C201" s="176" t="s">
        <v>159</v>
      </c>
      <c r="D201" s="176" t="s">
        <v>161</v>
      </c>
      <c r="E201" s="176"/>
      <c r="F201" s="176"/>
      <c r="G201" s="177">
        <f t="shared" ref="G201:H207" si="25">G202</f>
        <v>990</v>
      </c>
      <c r="H201" s="177">
        <f t="shared" si="25"/>
        <v>224.76</v>
      </c>
      <c r="I201" s="177">
        <f t="shared" si="23"/>
        <v>22.703030303030303</v>
      </c>
    </row>
    <row r="202" spans="1:9" ht="15.75">
      <c r="A202" s="175" t="s">
        <v>116</v>
      </c>
      <c r="B202" s="176" t="s">
        <v>4</v>
      </c>
      <c r="C202" s="176" t="s">
        <v>159</v>
      </c>
      <c r="D202" s="176" t="s">
        <v>158</v>
      </c>
      <c r="E202" s="176"/>
      <c r="F202" s="176"/>
      <c r="G202" s="177">
        <f t="shared" si="25"/>
        <v>990</v>
      </c>
      <c r="H202" s="177">
        <f t="shared" si="25"/>
        <v>224.76</v>
      </c>
      <c r="I202" s="177">
        <f t="shared" si="23"/>
        <v>22.703030303030303</v>
      </c>
    </row>
    <row r="203" spans="1:9" ht="31.5">
      <c r="A203" s="135" t="s">
        <v>272</v>
      </c>
      <c r="B203" s="114" t="s">
        <v>4</v>
      </c>
      <c r="C203" s="114" t="s">
        <v>159</v>
      </c>
      <c r="D203" s="114" t="s">
        <v>158</v>
      </c>
      <c r="E203" s="114" t="s">
        <v>271</v>
      </c>
      <c r="F203" s="114"/>
      <c r="G203" s="145">
        <f t="shared" si="25"/>
        <v>990</v>
      </c>
      <c r="H203" s="145">
        <f t="shared" si="25"/>
        <v>224.76</v>
      </c>
      <c r="I203" s="173">
        <f t="shared" si="23"/>
        <v>22.703030303030303</v>
      </c>
    </row>
    <row r="204" spans="1:9" ht="126">
      <c r="A204" s="135" t="s">
        <v>274</v>
      </c>
      <c r="B204" s="114" t="s">
        <v>4</v>
      </c>
      <c r="C204" s="114" t="s">
        <v>159</v>
      </c>
      <c r="D204" s="114" t="s">
        <v>158</v>
      </c>
      <c r="E204" s="114" t="s">
        <v>273</v>
      </c>
      <c r="F204" s="114"/>
      <c r="G204" s="145">
        <f t="shared" si="25"/>
        <v>990</v>
      </c>
      <c r="H204" s="145">
        <f t="shared" si="25"/>
        <v>224.76</v>
      </c>
      <c r="I204" s="173">
        <f t="shared" si="23"/>
        <v>22.703030303030303</v>
      </c>
    </row>
    <row r="205" spans="1:9" ht="31.5">
      <c r="A205" s="135" t="s">
        <v>276</v>
      </c>
      <c r="B205" s="114" t="s">
        <v>4</v>
      </c>
      <c r="C205" s="114" t="s">
        <v>159</v>
      </c>
      <c r="D205" s="114" t="s">
        <v>158</v>
      </c>
      <c r="E205" s="114" t="s">
        <v>275</v>
      </c>
      <c r="F205" s="114"/>
      <c r="G205" s="145">
        <f t="shared" si="25"/>
        <v>990</v>
      </c>
      <c r="H205" s="145">
        <f t="shared" si="25"/>
        <v>224.76</v>
      </c>
      <c r="I205" s="173">
        <f t="shared" si="23"/>
        <v>22.703030303030303</v>
      </c>
    </row>
    <row r="206" spans="1:9" ht="63">
      <c r="A206" s="135" t="s">
        <v>315</v>
      </c>
      <c r="B206" s="114" t="s">
        <v>4</v>
      </c>
      <c r="C206" s="114" t="s">
        <v>159</v>
      </c>
      <c r="D206" s="114" t="s">
        <v>158</v>
      </c>
      <c r="E206" s="114" t="s">
        <v>314</v>
      </c>
      <c r="F206" s="114"/>
      <c r="G206" s="145">
        <f t="shared" si="25"/>
        <v>990</v>
      </c>
      <c r="H206" s="145">
        <f t="shared" si="25"/>
        <v>224.76</v>
      </c>
      <c r="I206" s="173">
        <f t="shared" si="23"/>
        <v>22.703030303030303</v>
      </c>
    </row>
    <row r="207" spans="1:9" ht="47.25">
      <c r="A207" s="135" t="s">
        <v>321</v>
      </c>
      <c r="B207" s="114" t="s">
        <v>4</v>
      </c>
      <c r="C207" s="114" t="s">
        <v>159</v>
      </c>
      <c r="D207" s="114" t="s">
        <v>158</v>
      </c>
      <c r="E207" s="114" t="s">
        <v>234</v>
      </c>
      <c r="F207" s="114"/>
      <c r="G207" s="145">
        <f t="shared" si="25"/>
        <v>990</v>
      </c>
      <c r="H207" s="145">
        <f t="shared" si="25"/>
        <v>224.76</v>
      </c>
      <c r="I207" s="173">
        <f t="shared" si="23"/>
        <v>22.703030303030303</v>
      </c>
    </row>
    <row r="208" spans="1:9" ht="63">
      <c r="A208" s="148" t="s">
        <v>351</v>
      </c>
      <c r="B208" s="142" t="s">
        <v>4</v>
      </c>
      <c r="C208" s="142" t="s">
        <v>159</v>
      </c>
      <c r="D208" s="142" t="s">
        <v>158</v>
      </c>
      <c r="E208" s="142" t="s">
        <v>234</v>
      </c>
      <c r="F208" s="142" t="s">
        <v>352</v>
      </c>
      <c r="G208" s="146">
        <v>990</v>
      </c>
      <c r="H208" s="146">
        <v>224.76</v>
      </c>
      <c r="I208" s="173">
        <f t="shared" si="23"/>
        <v>22.703030303030303</v>
      </c>
    </row>
    <row r="209" spans="1:9" ht="15.75">
      <c r="A209" s="150" t="s">
        <v>157</v>
      </c>
      <c r="B209" s="111"/>
      <c r="C209" s="111"/>
      <c r="D209" s="111"/>
      <c r="E209" s="111"/>
      <c r="F209" s="111"/>
      <c r="G209" s="144">
        <f>G201+G193+G177+G167+G144+G134+G107+G97+G83+G75+G67+G57+G50+G12+G39</f>
        <v>116223.87786000001</v>
      </c>
      <c r="H209" s="144">
        <f>H201+H193+H177+H167+H144+H134+H107+H97+H83+H75+H67+H57+H50+H12+H39</f>
        <v>16128.04747</v>
      </c>
      <c r="I209" s="144">
        <f t="shared" si="23"/>
        <v>13.876707408977859</v>
      </c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6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3"/>
  <sheetViews>
    <sheetView tabSelected="1" workbookViewId="0">
      <selection activeCell="E4" sqref="E4:F4"/>
    </sheetView>
  </sheetViews>
  <sheetFormatPr defaultRowHeight="12.75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83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>
      <c r="E1" s="245" t="s">
        <v>381</v>
      </c>
      <c r="F1" s="245"/>
    </row>
    <row r="2" spans="1:6" ht="15" customHeight="1">
      <c r="B2" s="50"/>
      <c r="D2" s="18"/>
      <c r="E2" s="174" t="s">
        <v>382</v>
      </c>
      <c r="F2" s="174"/>
    </row>
    <row r="3" spans="1:6" ht="15" customHeight="1">
      <c r="E3" s="214" t="s">
        <v>92</v>
      </c>
      <c r="F3" s="214"/>
    </row>
    <row r="4" spans="1:6" ht="15" customHeight="1">
      <c r="E4" s="214" t="s">
        <v>433</v>
      </c>
      <c r="F4" s="214"/>
    </row>
    <row r="5" spans="1:6" ht="12.75" customHeight="1">
      <c r="A5" s="224" t="s">
        <v>429</v>
      </c>
      <c r="B5" s="224"/>
      <c r="C5" s="224"/>
      <c r="D5" s="224"/>
      <c r="E5" s="224"/>
      <c r="F5" s="224"/>
    </row>
    <row r="6" spans="1:6" ht="12.75" customHeight="1">
      <c r="A6" s="224"/>
      <c r="B6" s="224"/>
      <c r="C6" s="224"/>
      <c r="D6" s="224"/>
      <c r="E6" s="224"/>
      <c r="F6" s="224"/>
    </row>
    <row r="7" spans="1:6" ht="12.75" customHeight="1">
      <c r="A7" s="224"/>
      <c r="B7" s="224"/>
      <c r="C7" s="224"/>
      <c r="D7" s="224"/>
      <c r="E7" s="224"/>
      <c r="F7" s="224"/>
    </row>
    <row r="8" spans="1:6" ht="0.75" hidden="1" customHeight="1">
      <c r="A8" s="241"/>
      <c r="B8" s="241"/>
      <c r="C8" s="241"/>
      <c r="D8" s="241"/>
      <c r="E8" s="241"/>
      <c r="F8" s="241"/>
    </row>
    <row r="9" spans="1:6" ht="12.75" customHeight="1">
      <c r="A9" s="246" t="s">
        <v>151</v>
      </c>
      <c r="B9" s="248" t="s">
        <v>152</v>
      </c>
      <c r="C9" s="250" t="s">
        <v>153</v>
      </c>
      <c r="D9" s="251" t="s">
        <v>413</v>
      </c>
      <c r="E9" s="251" t="s">
        <v>414</v>
      </c>
      <c r="F9" s="251" t="s">
        <v>365</v>
      </c>
    </row>
    <row r="10" spans="1:6" s="63" customFormat="1" ht="14.25" customHeight="1">
      <c r="A10" s="247"/>
      <c r="B10" s="249"/>
      <c r="C10" s="250"/>
      <c r="D10" s="251"/>
      <c r="E10" s="251" t="s">
        <v>119</v>
      </c>
      <c r="F10" s="251" t="s">
        <v>119</v>
      </c>
    </row>
    <row r="11" spans="1:6" s="10" customFormat="1" ht="85.5">
      <c r="A11" s="54"/>
      <c r="B11" s="136" t="s">
        <v>326</v>
      </c>
      <c r="C11" s="194"/>
      <c r="D11" s="193">
        <f>D17+D12</f>
        <v>96402.714730000007</v>
      </c>
      <c r="E11" s="193">
        <f>E17+E12</f>
        <v>12276.451209999999</v>
      </c>
      <c r="F11" s="193">
        <f>E11/D11*100</f>
        <v>12.734549275280557</v>
      </c>
    </row>
    <row r="12" spans="1:6" s="10" customFormat="1" ht="28.5">
      <c r="A12" s="54">
        <v>1</v>
      </c>
      <c r="B12" s="136" t="s">
        <v>290</v>
      </c>
      <c r="C12" s="51"/>
      <c r="D12" s="53">
        <f>SUM(D13:D16)</f>
        <v>57789.460900000005</v>
      </c>
      <c r="E12" s="53">
        <f>SUM(E13:E16)</f>
        <v>5059.7822999999999</v>
      </c>
      <c r="F12" s="53">
        <f>E12/D12*100</f>
        <v>8.755545078981692</v>
      </c>
    </row>
    <row r="13" spans="1:6" s="10" customFormat="1" ht="30">
      <c r="A13" s="59" t="s">
        <v>327</v>
      </c>
      <c r="B13" s="137" t="s">
        <v>419</v>
      </c>
      <c r="C13" s="138" t="s">
        <v>18</v>
      </c>
      <c r="D13" s="52">
        <f>'приложение 4.1'!F124</f>
        <v>26788.095999999998</v>
      </c>
      <c r="E13" s="52">
        <f>'приложение 4.1'!G124</f>
        <v>0</v>
      </c>
      <c r="F13" s="52">
        <f t="shared" ref="F13:F23" si="0">E13/D13*100</f>
        <v>0</v>
      </c>
    </row>
    <row r="14" spans="1:6" s="10" customFormat="1" ht="30">
      <c r="A14" s="59" t="s">
        <v>328</v>
      </c>
      <c r="B14" s="137" t="s">
        <v>364</v>
      </c>
      <c r="C14" s="138" t="s">
        <v>18</v>
      </c>
      <c r="D14" s="52">
        <f>'приложение 4.1'!F160</f>
        <v>24842.993109999999</v>
      </c>
      <c r="E14" s="52">
        <f>'приложение 4.1'!G160</f>
        <v>5059.7822999999999</v>
      </c>
      <c r="F14" s="52">
        <f t="shared" si="0"/>
        <v>20.367039823246159</v>
      </c>
    </row>
    <row r="15" spans="1:6" s="10" customFormat="1" ht="30">
      <c r="A15" s="59" t="s">
        <v>329</v>
      </c>
      <c r="B15" s="137" t="s">
        <v>419</v>
      </c>
      <c r="C15" s="138" t="s">
        <v>18</v>
      </c>
      <c r="D15" s="52">
        <f>'приложение 4.1'!F128</f>
        <v>5475.29486</v>
      </c>
      <c r="E15" s="52">
        <f>'приложение 4.1'!G128</f>
        <v>0</v>
      </c>
      <c r="F15" s="52">
        <f t="shared" si="0"/>
        <v>0</v>
      </c>
    </row>
    <row r="16" spans="1:6" s="10" customFormat="1" ht="15">
      <c r="A16" s="59" t="s">
        <v>432</v>
      </c>
      <c r="B16" s="137"/>
      <c r="C16" s="138" t="s">
        <v>18</v>
      </c>
      <c r="D16" s="52">
        <f>'приложение 4.1'!F157</f>
        <v>683.07692999999995</v>
      </c>
      <c r="E16" s="52">
        <f>'приложение 4.1'!G157</f>
        <v>0</v>
      </c>
      <c r="F16" s="52">
        <f t="shared" si="0"/>
        <v>0</v>
      </c>
    </row>
    <row r="17" spans="1:6" s="10" customFormat="1" ht="14.25">
      <c r="A17" s="54">
        <v>2</v>
      </c>
      <c r="B17" s="136" t="s">
        <v>343</v>
      </c>
      <c r="C17" s="139"/>
      <c r="D17" s="53">
        <f>SUM(D18:D23)</f>
        <v>38613.253830000001</v>
      </c>
      <c r="E17" s="53">
        <f>SUM(E18:E23)</f>
        <v>7216.6689100000003</v>
      </c>
      <c r="F17" s="53">
        <f t="shared" si="0"/>
        <v>18.689616114125858</v>
      </c>
    </row>
    <row r="18" spans="1:6" ht="45">
      <c r="A18" s="59" t="s">
        <v>330</v>
      </c>
      <c r="B18" s="14" t="s">
        <v>331</v>
      </c>
      <c r="C18" s="55" t="s">
        <v>16</v>
      </c>
      <c r="D18" s="52">
        <f>'приложение 4.1'!F97</f>
        <v>505</v>
      </c>
      <c r="E18" s="52">
        <f>'приложение 4.1'!G97</f>
        <v>112.5</v>
      </c>
      <c r="F18" s="52">
        <f>E18/D18*100</f>
        <v>22.277227722772277</v>
      </c>
    </row>
    <row r="19" spans="1:6" ht="30">
      <c r="A19" s="59" t="s">
        <v>332</v>
      </c>
      <c r="B19" s="14" t="s">
        <v>333</v>
      </c>
      <c r="C19" s="55" t="s">
        <v>40</v>
      </c>
      <c r="D19" s="52">
        <f>'приложение 4.1'!F74</f>
        <v>500</v>
      </c>
      <c r="E19" s="52">
        <f>'приложение 4.1'!G74</f>
        <v>0</v>
      </c>
      <c r="F19" s="52">
        <f t="shared" si="0"/>
        <v>0</v>
      </c>
    </row>
    <row r="20" spans="1:6" s="58" customFormat="1" ht="60">
      <c r="A20" s="59" t="s">
        <v>334</v>
      </c>
      <c r="B20" s="56" t="s">
        <v>335</v>
      </c>
      <c r="C20" s="55" t="s">
        <v>430</v>
      </c>
      <c r="D20" s="52">
        <f>'приложение 4.1'!F88+'приложение 4.1'!F90+'приложение 4.1'!F92+'приложение 4.1'!F122+'приложение 4.1'!F145+'приложение 4.1'!F148+'приложение 4.1'!F150+'приложение 4.1'!F152+'приложение 4.1'!F154</f>
        <v>24800.413830000001</v>
      </c>
      <c r="E20" s="52">
        <f>'приложение 4.1'!G88+'приложение 4.1'!G90+'приложение 4.1'!G92+'приложение 4.1'!G122+'приложение 4.1'!G145+'приложение 4.1'!G148+'приложение 4.1'!G150+'приложение 4.1'!G152+'приложение 4.1'!G154</f>
        <v>4980.4650600000004</v>
      </c>
      <c r="F20" s="52">
        <f t="shared" si="0"/>
        <v>20.082185297953959</v>
      </c>
    </row>
    <row r="21" spans="1:6" ht="60">
      <c r="A21" s="59" t="s">
        <v>336</v>
      </c>
      <c r="B21" s="14" t="s">
        <v>337</v>
      </c>
      <c r="C21" s="55" t="s">
        <v>154</v>
      </c>
      <c r="D21" s="71">
        <f>'приложение 4.1'!F174+'приложение 4.1'!F205</f>
        <v>12156.34</v>
      </c>
      <c r="E21" s="71">
        <f>'приложение 4.1'!G174+'приложение 4.1'!G205</f>
        <v>2123.7038500000003</v>
      </c>
      <c r="F21" s="52">
        <f t="shared" si="0"/>
        <v>17.469928037550776</v>
      </c>
    </row>
    <row r="22" spans="1:6" ht="30">
      <c r="A22" s="59" t="s">
        <v>338</v>
      </c>
      <c r="B22" s="57" t="s">
        <v>339</v>
      </c>
      <c r="C22" s="23" t="s">
        <v>19</v>
      </c>
      <c r="D22" s="71">
        <f>'приложение 4.1'!F163</f>
        <v>641.5</v>
      </c>
      <c r="E22" s="71">
        <f>'приложение 4.1'!G163</f>
        <v>0</v>
      </c>
      <c r="F22" s="52">
        <f t="shared" si="0"/>
        <v>0</v>
      </c>
    </row>
    <row r="23" spans="1:6" ht="78.75">
      <c r="A23" s="59" t="s">
        <v>340</v>
      </c>
      <c r="B23" s="60" t="s">
        <v>341</v>
      </c>
      <c r="C23" s="61" t="s">
        <v>28</v>
      </c>
      <c r="D23" s="140">
        <f>'приложение 4.1'!F94</f>
        <v>10</v>
      </c>
      <c r="E23" s="140">
        <f>'приложение 4.1'!G94</f>
        <v>0</v>
      </c>
      <c r="F23" s="52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2023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2023-05-24T11:58:29Z</cp:lastPrinted>
  <dcterms:created xsi:type="dcterms:W3CDTF">1996-10-08T23:32:33Z</dcterms:created>
  <dcterms:modified xsi:type="dcterms:W3CDTF">2023-05-30T09:33:37Z</dcterms:modified>
</cp:coreProperties>
</file>