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я на 16.12.2021\Бюджет 2022-2024 2 чтение\"/>
    </mc:Choice>
  </mc:AlternateContent>
  <xr:revisionPtr revIDLastSave="0" documentId="13_ncr:1_{72ED2701-7C7F-451D-ADB4-C2615A43C578}" xr6:coauthVersionLast="47" xr6:coauthVersionMax="47" xr10:uidLastSave="{00000000-0000-0000-0000-000000000000}"/>
  <bookViews>
    <workbookView xWindow="-120" yWindow="-120" windowWidth="21840" windowHeight="13140" firstSheet="6" activeTab="9" xr2:uid="{00000000-000D-0000-FFFF-FFFF00000000}"/>
  </bookViews>
  <sheets>
    <sheet name="доходы с кодом цели" sheetId="1" r:id="rId1"/>
    <sheet name="доходы" sheetId="11" r:id="rId2"/>
    <sheet name="приложение 3 МБТ" sheetId="5" r:id="rId3"/>
    <sheet name="приложение 6" sheetId="4" r:id="rId4"/>
    <sheet name="приложение 6.1." sheetId="12" r:id="rId5"/>
    <sheet name="расходы приложение 7" sheetId="2" r:id="rId6"/>
    <sheet name="Приложение 9 МБТ В ГМР" sheetId="7" r:id="rId7"/>
    <sheet name="Приложение 10" sheetId="8" r:id="rId8"/>
    <sheet name="Приложение11" sheetId="9" r:id="rId9"/>
    <sheet name="Приложение 12" sheetId="10" r:id="rId10"/>
  </sheets>
  <externalReferences>
    <externalReference r:id="rId11"/>
  </externalReferences>
  <definedNames>
    <definedName name="_xlnm._FilterDatabase" localSheetId="5" hidden="1">'расходы приложение 7'!$A$1:$H$123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0" l="1"/>
  <c r="H13" i="10"/>
  <c r="F13" i="10"/>
  <c r="G20" i="10"/>
  <c r="H20" i="10"/>
  <c r="F20" i="10"/>
  <c r="G18" i="10"/>
  <c r="H18" i="10"/>
  <c r="F18" i="10"/>
  <c r="G17" i="10"/>
  <c r="H17" i="10"/>
  <c r="F17" i="10"/>
  <c r="G16" i="10"/>
  <c r="H16" i="10"/>
  <c r="F16" i="10"/>
  <c r="G15" i="10"/>
  <c r="H15" i="10"/>
  <c r="F15" i="10"/>
  <c r="G14" i="10"/>
  <c r="H14" i="10"/>
  <c r="F14" i="10"/>
  <c r="F59" i="12"/>
  <c r="F76" i="12"/>
  <c r="H74" i="2"/>
  <c r="G74" i="2"/>
  <c r="F71" i="2" l="1"/>
  <c r="F74" i="2"/>
  <c r="F31" i="11"/>
  <c r="E31" i="11"/>
  <c r="C31" i="11"/>
  <c r="F31" i="1"/>
  <c r="E31" i="1"/>
  <c r="C31" i="1"/>
  <c r="D23" i="4"/>
  <c r="F84" i="12"/>
  <c r="G84" i="12"/>
  <c r="H84" i="12"/>
  <c r="F77" i="12"/>
  <c r="G77" i="12"/>
  <c r="H77" i="12"/>
  <c r="G115" i="12"/>
  <c r="H115" i="12"/>
  <c r="F115" i="12"/>
  <c r="G107" i="12"/>
  <c r="H107" i="12"/>
  <c r="I107" i="12"/>
  <c r="J107" i="12"/>
  <c r="K107" i="12"/>
  <c r="L107" i="12"/>
  <c r="F107" i="12"/>
  <c r="G109" i="12"/>
  <c r="H109" i="12"/>
  <c r="F109" i="12"/>
  <c r="G112" i="12"/>
  <c r="H112" i="12"/>
  <c r="F112" i="12"/>
  <c r="H104" i="12"/>
  <c r="G104" i="12"/>
  <c r="F104" i="12"/>
  <c r="H100" i="12"/>
  <c r="G100" i="12"/>
  <c r="F100" i="12"/>
  <c r="H98" i="12"/>
  <c r="G98" i="12"/>
  <c r="F98" i="12"/>
  <c r="H95" i="12"/>
  <c r="G95" i="12"/>
  <c r="F95" i="12"/>
  <c r="H92" i="12"/>
  <c r="H91" i="12" s="1"/>
  <c r="G92" i="12"/>
  <c r="G91" i="12" s="1"/>
  <c r="F92" i="12"/>
  <c r="F91" i="12" s="1"/>
  <c r="H59" i="12"/>
  <c r="G59" i="12"/>
  <c r="H57" i="12"/>
  <c r="G57" i="12"/>
  <c r="F57" i="12"/>
  <c r="H54" i="12"/>
  <c r="G54" i="12"/>
  <c r="F54" i="12"/>
  <c r="L53" i="12"/>
  <c r="K53" i="12"/>
  <c r="J53" i="12"/>
  <c r="I53" i="12"/>
  <c r="H50" i="12"/>
  <c r="G50" i="12"/>
  <c r="F50" i="12"/>
  <c r="H47" i="12"/>
  <c r="H46" i="12" s="1"/>
  <c r="G47" i="12"/>
  <c r="G46" i="12" s="1"/>
  <c r="F47" i="12"/>
  <c r="F46" i="12" s="1"/>
  <c r="H44" i="12"/>
  <c r="H43" i="12" s="1"/>
  <c r="G44" i="12"/>
  <c r="G43" i="12" s="1"/>
  <c r="F44" i="12"/>
  <c r="F43" i="12" s="1"/>
  <c r="H41" i="12"/>
  <c r="H40" i="12" s="1"/>
  <c r="G41" i="12"/>
  <c r="G40" i="12" s="1"/>
  <c r="F41" i="12"/>
  <c r="F40" i="12" s="1"/>
  <c r="H37" i="12"/>
  <c r="G37" i="12"/>
  <c r="F37" i="12"/>
  <c r="H30" i="12"/>
  <c r="G30" i="12"/>
  <c r="F30" i="12"/>
  <c r="H15" i="12"/>
  <c r="G15" i="12"/>
  <c r="F15" i="12"/>
  <c r="H13" i="12"/>
  <c r="G13" i="12"/>
  <c r="F13" i="12"/>
  <c r="G46" i="2"/>
  <c r="H46" i="2"/>
  <c r="F46" i="2"/>
  <c r="F18" i="4"/>
  <c r="E18" i="4"/>
  <c r="D18" i="4"/>
  <c r="F53" i="12" l="1"/>
  <c r="F106" i="12"/>
  <c r="H106" i="12"/>
  <c r="G106" i="12"/>
  <c r="G76" i="12"/>
  <c r="G53" i="12" s="1"/>
  <c r="H76" i="12"/>
  <c r="H52" i="12" s="1"/>
  <c r="F12" i="12"/>
  <c r="F11" i="12" s="1"/>
  <c r="G12" i="12"/>
  <c r="G11" i="12" s="1"/>
  <c r="F52" i="12"/>
  <c r="F118" i="12" s="1"/>
  <c r="H12" i="12"/>
  <c r="H11" i="12" s="1"/>
  <c r="C32" i="11"/>
  <c r="F45" i="11"/>
  <c r="E45" i="11"/>
  <c r="C45" i="11"/>
  <c r="F42" i="11"/>
  <c r="E42" i="11"/>
  <c r="C42" i="11"/>
  <c r="F32" i="11"/>
  <c r="E32" i="11"/>
  <c r="C30" i="11"/>
  <c r="C29" i="11" s="1"/>
  <c r="F30" i="11"/>
  <c r="F29" i="11" s="1"/>
  <c r="F26" i="11"/>
  <c r="F25" i="11" s="1"/>
  <c r="E26" i="11"/>
  <c r="E25" i="11" s="1"/>
  <c r="C26" i="11"/>
  <c r="C25" i="11" s="1"/>
  <c r="F23" i="11"/>
  <c r="E23" i="11"/>
  <c r="C23" i="11"/>
  <c r="C20" i="11" s="1"/>
  <c r="F21" i="11"/>
  <c r="E21" i="11"/>
  <c r="C21" i="11"/>
  <c r="F20" i="11"/>
  <c r="F18" i="11"/>
  <c r="E18" i="11"/>
  <c r="C18" i="11"/>
  <c r="F16" i="11"/>
  <c r="E16" i="11"/>
  <c r="C16" i="11"/>
  <c r="F13" i="11"/>
  <c r="E13" i="11"/>
  <c r="C13" i="11"/>
  <c r="F11" i="11"/>
  <c r="E11" i="11"/>
  <c r="C11" i="11"/>
  <c r="E17" i="7"/>
  <c r="D17" i="7"/>
  <c r="C17" i="7"/>
  <c r="D21" i="5"/>
  <c r="C13" i="5"/>
  <c r="C21" i="5" s="1"/>
  <c r="E13" i="5"/>
  <c r="E21" i="5" s="1"/>
  <c r="D13" i="5"/>
  <c r="H53" i="12" l="1"/>
  <c r="G52" i="12"/>
  <c r="G118" i="12" s="1"/>
  <c r="H118" i="12"/>
  <c r="E30" i="11"/>
  <c r="E29" i="11" s="1"/>
  <c r="E20" i="11"/>
  <c r="F10" i="11"/>
  <c r="F9" i="11" s="1"/>
  <c r="F47" i="11" s="1"/>
  <c r="E10" i="11"/>
  <c r="E9" i="11" s="1"/>
  <c r="E47" i="11" s="1"/>
  <c r="C10" i="11"/>
  <c r="C9" i="11" s="1"/>
  <c r="C47" i="11" s="1"/>
  <c r="F33" i="4"/>
  <c r="E33" i="4"/>
  <c r="D33" i="4"/>
  <c r="F31" i="4"/>
  <c r="E31" i="4"/>
  <c r="D31" i="4"/>
  <c r="F29" i="4"/>
  <c r="D29" i="4"/>
  <c r="E29" i="4"/>
  <c r="F27" i="4"/>
  <c r="E27" i="4"/>
  <c r="D27" i="4"/>
  <c r="F25" i="4"/>
  <c r="E25" i="4"/>
  <c r="E23" i="4" s="1"/>
  <c r="F24" i="4"/>
  <c r="E20" i="4"/>
  <c r="D20" i="4"/>
  <c r="D35" i="4" s="1"/>
  <c r="F20" i="4"/>
  <c r="F17" i="4"/>
  <c r="F16" i="4" s="1"/>
  <c r="E16" i="4"/>
  <c r="D16" i="4"/>
  <c r="D10" i="4"/>
  <c r="F10" i="4"/>
  <c r="E10" i="4"/>
  <c r="E35" i="4" l="1"/>
  <c r="F23" i="4"/>
  <c r="F35" i="4" s="1"/>
  <c r="F49" i="2" l="1"/>
  <c r="F113" i="2"/>
  <c r="F112" i="2" s="1"/>
  <c r="F87" i="2"/>
  <c r="F88" i="2"/>
  <c r="H49" i="2"/>
  <c r="G60" i="2"/>
  <c r="F60" i="2"/>
  <c r="F32" i="2"/>
  <c r="G91" i="2"/>
  <c r="H91" i="2"/>
  <c r="F91" i="2"/>
  <c r="F116" i="2"/>
  <c r="H116" i="2"/>
  <c r="G116" i="2"/>
  <c r="C32" i="1"/>
  <c r="G72" i="2"/>
  <c r="G70" i="2" s="1"/>
  <c r="F99" i="2" l="1"/>
  <c r="F98" i="2" s="1"/>
  <c r="F85" i="2"/>
  <c r="H40" i="2" l="1"/>
  <c r="G40" i="2"/>
  <c r="F121" i="2" l="1"/>
  <c r="F120" i="2" s="1"/>
  <c r="F119" i="2" s="1"/>
  <c r="F97" i="2" s="1"/>
  <c r="H121" i="2"/>
  <c r="H120" i="2" s="1"/>
  <c r="H119" i="2" s="1"/>
  <c r="G121" i="2"/>
  <c r="G120" i="2" s="1"/>
  <c r="G119" i="2" s="1"/>
  <c r="H113" i="2"/>
  <c r="H112" i="2" s="1"/>
  <c r="G113" i="2"/>
  <c r="G112" i="2" s="1"/>
  <c r="H99" i="2"/>
  <c r="H98" i="2" s="1"/>
  <c r="G99" i="2"/>
  <c r="G98" i="2" s="1"/>
  <c r="H90" i="2"/>
  <c r="H89" i="2" s="1"/>
  <c r="G90" i="2"/>
  <c r="G89" i="2" s="1"/>
  <c r="F90" i="2"/>
  <c r="F89" i="2" s="1"/>
  <c r="H85" i="2"/>
  <c r="H84" i="2" s="1"/>
  <c r="G85" i="2"/>
  <c r="G84" i="2" s="1"/>
  <c r="F70" i="2"/>
  <c r="H70" i="2"/>
  <c r="F69" i="2"/>
  <c r="F67" i="2" s="1"/>
  <c r="H67" i="2"/>
  <c r="G67" i="2"/>
  <c r="H60" i="2"/>
  <c r="F56" i="2"/>
  <c r="H56" i="2"/>
  <c r="G56" i="2"/>
  <c r="G49" i="2"/>
  <c r="H43" i="2"/>
  <c r="H42" i="2" s="1"/>
  <c r="G43" i="2"/>
  <c r="G42" i="2" s="1"/>
  <c r="F43" i="2"/>
  <c r="F42" i="2" s="1"/>
  <c r="F41" i="2"/>
  <c r="H39" i="2"/>
  <c r="G39" i="2"/>
  <c r="H37" i="2"/>
  <c r="H36" i="2" s="1"/>
  <c r="G37" i="2"/>
  <c r="G36" i="2" s="1"/>
  <c r="F37" i="2"/>
  <c r="F36" i="2" s="1"/>
  <c r="H32" i="2"/>
  <c r="G32" i="2"/>
  <c r="F27" i="2"/>
  <c r="F25" i="2"/>
  <c r="H17" i="2"/>
  <c r="G17" i="2"/>
  <c r="H15" i="2"/>
  <c r="G15" i="2"/>
  <c r="F15" i="2"/>
  <c r="F17" i="2" l="1"/>
  <c r="H97" i="2"/>
  <c r="F84" i="2"/>
  <c r="H48" i="2"/>
  <c r="G48" i="2"/>
  <c r="H59" i="2"/>
  <c r="G59" i="2"/>
  <c r="F40" i="2"/>
  <c r="F39" i="2" s="1"/>
  <c r="F48" i="2"/>
  <c r="F59" i="2"/>
  <c r="H14" i="2"/>
  <c r="G97" i="2"/>
  <c r="G14" i="2"/>
  <c r="G13" i="2" l="1"/>
  <c r="G12" i="2" s="1"/>
  <c r="H13" i="2"/>
  <c r="H12" i="2" s="1"/>
  <c r="F14" i="2"/>
  <c r="F13" i="2" l="1"/>
  <c r="F12" i="2" s="1"/>
  <c r="G95" i="2"/>
  <c r="H95" i="2"/>
  <c r="E32" i="1"/>
  <c r="F95" i="2" l="1"/>
  <c r="F45" i="1"/>
  <c r="E45" i="1"/>
  <c r="C45" i="1"/>
  <c r="F42" i="1"/>
  <c r="E42" i="1"/>
  <c r="C42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F30" i="1" l="1"/>
  <c r="F29" i="1" s="1"/>
  <c r="C20" i="1"/>
  <c r="C10" i="1" s="1"/>
  <c r="E20" i="1"/>
  <c r="E10" i="1" s="1"/>
  <c r="E9" i="1" s="1"/>
  <c r="F20" i="1"/>
  <c r="F10" i="1" s="1"/>
  <c r="F9" i="1" s="1"/>
  <c r="E30" i="1"/>
  <c r="E29" i="1" s="1"/>
  <c r="C30" i="1"/>
  <c r="C29" i="1" s="1"/>
  <c r="C9" i="1" l="1"/>
  <c r="C47" i="1"/>
  <c r="F47" i="1"/>
  <c r="E47" i="1"/>
</calcChain>
</file>

<file path=xl/sharedStrings.xml><?xml version="1.0" encoding="utf-8"?>
<sst xmlns="http://schemas.openxmlformats.org/spreadsheetml/2006/main" count="1456" uniqueCount="466">
  <si>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</si>
  <si>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</si>
  <si>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</si>
  <si>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</si>
  <si>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</si>
  <si>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</si>
  <si>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</si>
  <si>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</si>
  <si>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</si>
  <si>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</si>
  <si>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</si>
  <si>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</si>
  <si>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</si>
  <si>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</si>
  <si>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</si>
  <si>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</si>
  <si>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</si>
  <si>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</si>
  <si>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</si>
  <si>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</si>
  <si>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</si>
  <si>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</si>
  <si>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</si>
  <si>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</si>
  <si>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</si>
  <si>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</si>
  <si>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</si>
  <si>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</si>
  <si>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</si>
  <si>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</si>
  <si>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</si>
  <si>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</si>
  <si>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</si>
  <si>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</si>
  <si>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</si>
  <si>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</si>
  <si>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</si>
  <si>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</si>
  <si>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</si>
  <si>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</si>
  <si>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</si>
  <si>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</si>
  <si>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</si>
  <si>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</si>
  <si>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</si>
  <si>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</si>
  <si>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</si>
  <si>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</si>
  <si>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</si>
  <si>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</si>
  <si>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</si>
  <si>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</si>
  <si>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</si>
  <si>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</si>
  <si>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</si>
  <si>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</si>
  <si>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</si>
  <si>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</si>
  <si>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</si>
  <si>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</si>
  <si>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</si>
  <si>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20-51180-00000-00000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</si>
  <si>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</si>
  <si>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</si>
  <si>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</si>
  <si>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</si>
  <si>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</si>
  <si>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</si>
  <si>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</si>
  <si>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</si>
  <si>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Прогнозируемые доходы бюджета Пудомягского сельского поселения на  2022-2024 гг.</t>
  </si>
  <si>
    <t>Приложение 7</t>
  </si>
  <si>
    <t>К решению Совета депутатов</t>
  </si>
  <si>
    <t>тыс. руб.</t>
  </si>
  <si>
    <t>КБК</t>
  </si>
  <si>
    <t>КВСР</t>
  </si>
  <si>
    <t>КФСР</t>
  </si>
  <si>
    <t>КЦСР</t>
  </si>
  <si>
    <t>КВР</t>
  </si>
  <si>
    <t>2</t>
  </si>
  <si>
    <t>3</t>
  </si>
  <si>
    <t>4</t>
  </si>
  <si>
    <t>5</t>
  </si>
  <si>
    <t>6</t>
  </si>
  <si>
    <t>7</t>
  </si>
  <si>
    <t>8</t>
  </si>
  <si>
    <t>9</t>
  </si>
  <si>
    <t>ВСЕГО: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</si>
  <si>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</si>
  <si>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</si>
  <si>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</si>
  <si>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</si>
  <si>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</si>
  <si>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</si>
  <si>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</si>
  <si>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6100000000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</si>
  <si>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</si>
  <si>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</si>
  <si>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</si>
  <si>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121</t>
  </si>
  <si>
    <t>129</t>
  </si>
  <si>
    <t>122</t>
  </si>
  <si>
    <t>242</t>
  </si>
  <si>
    <t>244</t>
  </si>
  <si>
    <t>247</t>
  </si>
  <si>
    <t>350</t>
  </si>
  <si>
    <t>0106</t>
  </si>
  <si>
    <t>540</t>
  </si>
  <si>
    <t>Резервные фонды</t>
  </si>
  <si>
    <t>0111</t>
  </si>
  <si>
    <t>Прочие расходы</t>
  </si>
  <si>
    <t>6200000000</t>
  </si>
  <si>
    <t>870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</si>
  <si>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</si>
  <si>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</si>
  <si>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</si>
  <si>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</si>
  <si>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</si>
  <si>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</si>
  <si>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</si>
  <si>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</si>
  <si>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7Ц00000000</t>
  </si>
  <si>
    <t>Дорожное хозяйство (дорожные фонды)</t>
  </si>
  <si>
    <t>0409</t>
  </si>
  <si>
    <t>7Ц30000000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</si>
  <si>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</si>
  <si>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</si>
  <si>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</si>
  <si>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</si>
  <si>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</si>
  <si>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</si>
  <si>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</si>
  <si>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</si>
  <si>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</si>
  <si>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</si>
  <si>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</si>
  <si>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</si>
  <si>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</si>
  <si>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</si>
  <si>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111</t>
  </si>
  <si>
    <t>119</t>
  </si>
  <si>
    <t>СОЦИАЛЬНАЯ ПОЛИТИКА</t>
  </si>
  <si>
    <t>1000</t>
  </si>
  <si>
    <t>Пенсионное обеспечение</t>
  </si>
  <si>
    <t>1001</t>
  </si>
  <si>
    <t>Социальная политика в Пудомягском сельском поселении</t>
  </si>
  <si>
    <t>321</t>
  </si>
  <si>
    <t>1004</t>
  </si>
  <si>
    <t>322</t>
  </si>
  <si>
    <t>МКУК "Пудомягский сельский дом культуры"</t>
  </si>
  <si>
    <t>КУЛЬТУРА, КИНЕМАТОГРАФИЯ</t>
  </si>
  <si>
    <t>0800</t>
  </si>
  <si>
    <t>Культура</t>
  </si>
  <si>
    <t>0801</t>
  </si>
  <si>
    <t>Развитие культуры в Пудомягском сельском поселении</t>
  </si>
  <si>
    <t>7Ц40000000</t>
  </si>
  <si>
    <t>112</t>
  </si>
  <si>
    <t>Стимулирующие выплаты работникам культуры</t>
  </si>
  <si>
    <t>Стимулирующие выплаты работниккам культуры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</si>
  <si>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</si>
  <si>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</si>
  <si>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</si>
  <si>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</si>
  <si>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Пудомягском сельском поселении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</si>
  <si>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                               </t>
  </si>
  <si>
    <t>Приложение 6.1</t>
  </si>
  <si>
    <t>2023 Прогнозируемый год</t>
  </si>
  <si>
    <t>4.20.Спорт</t>
  </si>
  <si>
    <t>Очередной 2022 год</t>
  </si>
  <si>
    <t>Прогнозируемый                   2023 год</t>
  </si>
  <si>
    <t>Прогнозируемый                2024 год</t>
  </si>
  <si>
    <t>46,10</t>
  </si>
  <si>
    <t>49,80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</si>
  <si>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</si>
  <si>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2022</t>
  </si>
  <si>
    <t>2024 Прогнозируемый год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</si>
  <si>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</si>
  <si>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</si>
  <si>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</si>
  <si>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</si>
  <si>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</si>
  <si>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</si>
  <si>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</si>
  <si>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</si>
  <si>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</si>
  <si>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</si>
  <si>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</si>
  <si>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</si>
  <si>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</si>
  <si>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</si>
  <si>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</si>
  <si>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</si>
  <si>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</si>
  <si>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</si>
  <si>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</si>
  <si>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</si>
  <si>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</si>
  <si>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</si>
  <si>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Приложение   3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</si>
  <si>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</si>
  <si>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</si>
  <si>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</si>
  <si>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</si>
  <si>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</si>
  <si>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</si>
  <si>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</si>
  <si>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</si>
  <si>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</si>
  <si>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2 02 25497 10 0000 150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</si>
  <si>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</si>
  <si>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</si>
  <si>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</si>
  <si>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</si>
  <si>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</si>
  <si>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</si>
  <si>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</si>
  <si>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</si>
  <si>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</si>
  <si>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2 02 20302 10 0000 150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</si>
  <si>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9 </t>
    </r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</si>
  <si>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</si>
  <si>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</si>
  <si>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</si>
  <si>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</si>
  <si>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2022 г.        Сумма субвенций, тыс руб.</t>
  </si>
  <si>
    <t>2023 г.        Сумма субвенций, тыс руб.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</si>
  <si>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</si>
  <si>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</si>
  <si>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</si>
  <si>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</si>
  <si>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</si>
  <si>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</si>
  <si>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</si>
  <si>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</si>
  <si>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</si>
  <si>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</si>
  <si>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</si>
  <si>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Межбюджетные трансферты бюджету Гатчинского МР на осуществление части полномочий по решению вопросов местного значения в соответствии с заключенными соглашениями на 2022-2024 гг.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</si>
  <si>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</si>
  <si>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</si>
  <si>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10</t>
    </r>
  </si>
  <si>
    <t>Перечень Главных распорядителей и получателей средств бюджета Пудомягского сельского поселения на 2020 год и плановый период 2021-2022 гг.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</si>
  <si>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</si>
  <si>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</si>
  <si>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</si>
  <si>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</si>
  <si>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</si>
  <si>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</si>
  <si>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r>
      <t xml:space="preserve">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  Приложение № 11</t>
    </r>
  </si>
  <si>
    <t>Перечень участников бюджета</t>
  </si>
  <si>
    <t>МКУК " Пудомягский КДЦ"</t>
  </si>
  <si>
    <t>Перечень участников бюджета  Пудомягского сельского поселения на 2022 год и плановый период 2023-2024 гг.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</si>
  <si>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</si>
  <si>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</si>
  <si>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</si>
  <si>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</si>
  <si>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</si>
  <si>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Проект   на 2022 год       (тыс.руб.)</t>
  </si>
  <si>
    <t>Проект   на 2023 год       (тыс.руб.)</t>
  </si>
  <si>
    <t>Постановление Администрации Пудомягского сельского поселения от 14.09.2020  № 392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</si>
  <si>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</si>
  <si>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</si>
  <si>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</si>
  <si>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0500, 0400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</si>
  <si>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</si>
  <si>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</si>
  <si>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</si>
  <si>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</si>
  <si>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</si>
  <si>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</si>
  <si>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 xml:space="preserve">  Приложение 12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</si>
  <si>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</si>
  <si>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г. Сумма (тыс.руб.)</t>
  </si>
  <si>
    <t>2023 г. Сумма (тыс.руб.)</t>
  </si>
  <si>
    <t>Проект   на 2024 год       (тыс.руб.)</t>
  </si>
  <si>
    <t>Обеспечение деятельности Совета депутатов муниципального образования в рамках непрограммных расходов ОМСУ</t>
  </si>
  <si>
    <t>от _____._____.2021 № ____</t>
  </si>
  <si>
    <t>61Ф0311050</t>
  </si>
  <si>
    <t>61Ф0211020</t>
  </si>
  <si>
    <t>Расходы на выплаты муниципальным служащим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</si>
  <si>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</si>
  <si>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</si>
  <si>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</si>
  <si>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61Ф0311030</t>
  </si>
  <si>
    <t>Обеспечение деятельности органов местного самоуправления</t>
  </si>
  <si>
    <t>61П0111030</t>
  </si>
  <si>
    <t>Осуществление полномочий в сфере административных правоотношений</t>
  </si>
  <si>
    <t>61П0171340</t>
  </si>
  <si>
    <t>Диспансеризация работников органов местного самоуправления</t>
  </si>
  <si>
    <t>61П0115070</t>
  </si>
  <si>
    <t>Обучение и повышение квалификации работников</t>
  </si>
  <si>
    <t>62Д0116271</t>
  </si>
  <si>
    <t xml:space="preserve">Иные межбюджетные трансферты на осуществление части полномочий по исполнению бюджета муниципального образования 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</si>
  <si>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</si>
  <si>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</si>
  <si>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</si>
  <si>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 xml:space="preserve">Иные межбюджетные трансферты на осуществление части полномочий по реализации прав граждан для участия в федеральных и региональных целевых программах на получение субсидий для приобретения (строительства) жилья </t>
  </si>
  <si>
    <t>62Д0113060</t>
  </si>
  <si>
    <t>Резервные фонды местных администраций</t>
  </si>
  <si>
    <t xml:space="preserve"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</t>
  </si>
  <si>
    <t>62Д0217110</t>
  </si>
  <si>
    <t>Осуществление первичного воинского учета на территориях, где отсутствуют военные комиссариаты</t>
  </si>
  <si>
    <t>62Д0251180</t>
  </si>
  <si>
    <t xml:space="preserve">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</t>
  </si>
  <si>
    <t>7Ц40619281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</si>
  <si>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</si>
  <si>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7Ц403S4770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</si>
  <si>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</t>
  </si>
  <si>
    <t xml:space="preserve">Выполнение комплексных кадастровых работ </t>
  </si>
  <si>
    <t>7Ц40119100</t>
  </si>
  <si>
    <t>Мероприятия по развитию и поддержке предпринимательства</t>
  </si>
  <si>
    <t>7Ц40115510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</si>
  <si>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</si>
  <si>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</si>
  <si>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Проведение мероприятий по организации уличного освещения</t>
  </si>
  <si>
    <t>7Ц40315380</t>
  </si>
  <si>
    <t>Мероприятия по благоустройству территории поселения</t>
  </si>
  <si>
    <t>7Ц40315420</t>
  </si>
  <si>
    <t xml:space="preserve">Поддержка развития общественной инфраструктуры муниципального значения в рамках проведения мероприятий по благоустройству </t>
  </si>
  <si>
    <t>7Ц403S4840</t>
  </si>
  <si>
    <t>Мероприятия по благоустройству территории поселения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</si>
  <si>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7Ц403S4660</t>
  </si>
  <si>
    <t>от _____.______.2021 №_____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</si>
  <si>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2021 год и плановый период 2022-2023 гг."</t>
  </si>
  <si>
    <t>Проведение мероприятий для детей и молодежи</t>
  </si>
  <si>
    <t>7Ц40515230</t>
  </si>
  <si>
    <t xml:space="preserve">Комплексные меры по профилактике безопасности и правонарушений несовершеннолетних </t>
  </si>
  <si>
    <t>7Ц40518660</t>
  </si>
  <si>
    <t>Доплаты к пенсиям муниципальных служащих</t>
  </si>
  <si>
    <t>62Д0215280</t>
  </si>
  <si>
    <t xml:space="preserve">Мероприятия по обеспечению деятельности учреждений культуры </t>
  </si>
  <si>
    <t>7Ц40412500</t>
  </si>
  <si>
    <t xml:space="preserve">Мероприятия по обеспечению деятельности муниципальных библиотек </t>
  </si>
  <si>
    <t>7Ц40412600</t>
  </si>
  <si>
    <t xml:space="preserve">Проведение культурно-массовых мероприятий к праздничным и памятным датам </t>
  </si>
  <si>
    <t>7Ц40415630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</si>
  <si>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</si>
  <si>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Проведение мероприятий в области спорта и физической культуры</t>
  </si>
  <si>
    <t>7Ц40415340</t>
  </si>
  <si>
    <t>7Ц40400000</t>
  </si>
  <si>
    <t>7Ц404S0360</t>
  </si>
  <si>
    <t>62Д0000000</t>
  </si>
  <si>
    <t>Обеспечение пожарной безопасности</t>
  </si>
  <si>
    <t>0314</t>
  </si>
  <si>
    <t>Мероприятия по обеспечению первичных мер пожарной безопасности</t>
  </si>
  <si>
    <t>7Ц40215120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</si>
  <si>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</si>
  <si>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</si>
  <si>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 xml:space="preserve">Проведение мероприятий по озеленению территории поселения </t>
  </si>
  <si>
    <t>7Ц40315400</t>
  </si>
  <si>
    <t>629Д000000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</si>
  <si>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</si>
  <si>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</si>
  <si>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</si>
  <si>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 xml:space="preserve">Иные межбюджетные трансферты на осуществление полномочий по жилищному контролю </t>
  </si>
  <si>
    <t>62Д0113010</t>
  </si>
  <si>
    <t>62Д0113030</t>
  </si>
  <si>
    <t>7Ц40316400</t>
  </si>
  <si>
    <t xml:space="preserve">1.1.Выполнение комплексных кадастровых работ </t>
  </si>
  <si>
    <t>1.2.Мероприятия по развитию и поддержке предпринимательства</t>
  </si>
  <si>
    <t>2.Комплексы процессных мероприятий  "Обеспечение безопасности"</t>
  </si>
  <si>
    <t>2.1.Мероприятия по обеспечению первичных мер пожарной безопасности</t>
  </si>
  <si>
    <t>3.Комплексы процессных мероприятий  "Жилищно-коммунальное хозяйство, содержание автомобильных дорог и благоустройство территории"</t>
  </si>
  <si>
    <t>3.1.Содержание муниципального жилищного фонда, в том числе капитальный ремонт муниципального жилищного фонда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</si>
  <si>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</si>
  <si>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7Ц801S4200</t>
  </si>
  <si>
    <t>Реализация комплекса мероприятий по борьбе с борщевиком Сосновского</t>
  </si>
  <si>
    <t>7Ц.8.02.S4310</t>
  </si>
  <si>
    <t>Мероприятия по созданию мест (площадок) накопления твердых коммунальных отходов</t>
  </si>
  <si>
    <t>7Ц803S4790</t>
  </si>
  <si>
    <t>7Ц.8.03S4790</t>
  </si>
  <si>
    <t>7Ц4040000</t>
  </si>
  <si>
    <t xml:space="preserve">4. Мероприятия по обеспечению деятельности учреждений культуры </t>
  </si>
  <si>
    <t>7Ц.4.04.12500</t>
  </si>
  <si>
    <t xml:space="preserve">4.1.Мероприятия по обеспечению деятельности учреждений культуры </t>
  </si>
  <si>
    <t xml:space="preserve">4.2.Мероприятия по обеспечению деятельности учреждений культуры </t>
  </si>
  <si>
    <t xml:space="preserve">4.3. Мероприятия по обеспечению деятельности учреждений культуры </t>
  </si>
  <si>
    <t xml:space="preserve">4.4.Мероприятия по обеспечению деятельности учреждений культуры </t>
  </si>
  <si>
    <t xml:space="preserve">4.5.Мероприятия по обеспечению деятельности учреждений культуры </t>
  </si>
  <si>
    <t xml:space="preserve">4.6.Мероприятия по обеспечению деятельности учреждений культуры </t>
  </si>
  <si>
    <t xml:space="preserve">4.7. Мероприятия по обеспечению деятельности муниципальных библиотек </t>
  </si>
  <si>
    <t xml:space="preserve">4.8.Мероприятия по обеспечению деятельности муниципальных библиотек </t>
  </si>
  <si>
    <t xml:space="preserve">4.9.Мероприятия по обеспечению деятельности муниципальных библиотек </t>
  </si>
  <si>
    <t xml:space="preserve">4.10.Мероприятия по обеспечению деятельности муниципальных библиотек </t>
  </si>
  <si>
    <t xml:space="preserve">4.11.Мероприятия по обеспечению деятельности муниципальных библиотек </t>
  </si>
  <si>
    <t>4.12.Мероприятия по обеспечению деятельности муниципальных библиотек</t>
  </si>
  <si>
    <t xml:space="preserve">4.13.Проведение культурно-массовых мероприятий к праздничным и памятным датам </t>
  </si>
  <si>
    <t>4.14.Дополнительные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</si>
  <si>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4.15.Дополнительные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</si>
  <si>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4.16.Дополнительные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</si>
  <si>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4.17.Дополнительные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</si>
  <si>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4.18.Дополнительные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</si>
  <si>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4.19.Дополнительные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</si>
  <si>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4.21.Проведение мероприятий в области спорта и физической культуры</t>
  </si>
  <si>
    <t>7Ц50000000</t>
  </si>
  <si>
    <t xml:space="preserve"> 5.Комплексы процессных мероприятий "Развитие молодежной политики</t>
  </si>
  <si>
    <t xml:space="preserve">5.3. Проведение мероприятий для детей и молодежи </t>
  </si>
  <si>
    <t xml:space="preserve">5.2. Комплексные меры по профилактике безопасности и правонарушений несовершеннолетних </t>
  </si>
  <si>
    <t xml:space="preserve">5.1. Комплексные меры по профилактике безопасности и правонарушений несовершеннолетних </t>
  </si>
  <si>
    <t>Непрограммные расходы органов местного самоуправления</t>
  </si>
  <si>
    <t>0000</t>
  </si>
  <si>
    <t>6000000000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</si>
  <si>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</si>
  <si>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</si>
  <si>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1.Комплексы процессных мероприятий "Создание условий для экономического развития"</t>
  </si>
  <si>
    <t>Мероприятия, направленные на достижение целей проектов</t>
  </si>
  <si>
    <t>7Ц80000000</t>
  </si>
  <si>
    <t>7Ц4000000</t>
  </si>
  <si>
    <t>7Ц4 01 19100</t>
  </si>
  <si>
    <t>7Ц4 01 15510</t>
  </si>
  <si>
    <t>7Ц4 02 15120</t>
  </si>
  <si>
    <t>7Ц4 02 00000</t>
  </si>
  <si>
    <t>7Ц4 01 00000</t>
  </si>
  <si>
    <t>7Ц4 03 00000</t>
  </si>
  <si>
    <t>7Ц4 03 16400</t>
  </si>
  <si>
    <t>Мероприятия, направленные на достижение цели федерального проекта "Благоустройство сельских территорий"</t>
  </si>
  <si>
    <t>7Ц8 02 S4310</t>
  </si>
  <si>
    <t>7Ц 8 02 00000</t>
  </si>
  <si>
    <t>2.1.Реализация комплекса мероприятий по борьбе с борщевиком Сосновского</t>
  </si>
  <si>
    <t>2.2. Реализация комплекса мероприятий по борьбе с борщевиком Сосновского</t>
  </si>
  <si>
    <t>Мероприятия, направленные на достижение цели федерального проекта "Дорожная сеть"</t>
  </si>
  <si>
    <t>7Ц8 01 S4200</t>
  </si>
  <si>
    <t>7Ц8 01 00000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</si>
  <si>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</si>
  <si>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7Ц 8 03 00000</t>
  </si>
  <si>
    <t>3.1. Мероприятия по созданию мест (площадок) накопления твердых коммунальных отходов</t>
  </si>
  <si>
    <t>3.2. Мероприятия по созданию мест (площадок) накопления твердых коммунальных отходов</t>
  </si>
  <si>
    <t>412</t>
  </si>
  <si>
    <t>3.2.Проведение мероприятий по организации уличного освещения</t>
  </si>
  <si>
    <t>3.3.Проведение мероприятий по организации уличного освещения</t>
  </si>
  <si>
    <t xml:space="preserve">3.4. Проведение мероприятий по озеленению территории поселения </t>
  </si>
  <si>
    <t>3.5.Мероприятия по благоустройству территории поселения</t>
  </si>
  <si>
    <t>3.6.Мероприятия по благоустройству территории поселения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</si>
  <si>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3.7.Мероприятия по благоустройству территории поселения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</si>
  <si>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3.10.Строительство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</si>
  <si>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3.12. Поддержка развития общественной инфраструктуры муниципального значения в рамках проведения мероприятий по благоустройству </t>
  </si>
  <si>
    <t>7Ц.4.03.18930</t>
  </si>
  <si>
    <t>7Ц40318930</t>
  </si>
  <si>
    <t>Создание комфортных благоустроенных территорий общего пользования</t>
  </si>
  <si>
    <t>Мероприятия по ликвидации аварийного жилищного фонда</t>
  </si>
  <si>
    <t>6. Комплексы процессных мероприятий "Формирование законопослушного поведения участников дорожного движения в муниципальном образовании"</t>
  </si>
  <si>
    <t xml:space="preserve">6.1.Проведение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</t>
  </si>
  <si>
    <t>611 2 02 16001 10 0000 150</t>
  </si>
  <si>
    <t>7Ц40315600</t>
  </si>
  <si>
    <t>7Ц40316230</t>
  </si>
  <si>
    <t>Содержание и уборка автомобильных дорог</t>
  </si>
  <si>
    <t>Ремонт автомобильных дорог общего пользования местного значения</t>
  </si>
  <si>
    <t>Ликвидация аварийного жилищного фонда</t>
  </si>
  <si>
    <t>7Ц804S4860</t>
  </si>
  <si>
    <t>Реализация мероприятий по обеспечению жильем молодых семей</t>
  </si>
  <si>
    <t>7Ц403L4970</t>
  </si>
  <si>
    <t xml:space="preserve">7Ц4 03L4970 </t>
  </si>
  <si>
    <t xml:space="preserve">7Ц4 03L4970  </t>
  </si>
  <si>
    <t>3.15.Реализация мероприятий по обеспечению жильем молодых семей</t>
  </si>
  <si>
    <t>1.1.Ликвидация аварийного жилищного фонда</t>
  </si>
  <si>
    <t>1.2.  Ликвидация аварийного жилищного фонда</t>
  </si>
  <si>
    <t>7Ц8 04 00000</t>
  </si>
  <si>
    <t>7Ц8 04 S4860</t>
  </si>
  <si>
    <t>3.11.Строительство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</si>
  <si>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3.13. Поддержка развития общественной инфраструктуры муниципального значения в рамках проведения мероприятий по благоустройству </t>
  </si>
  <si>
    <t>3.14. Мероприятия по формированию комфортной городской среды в рамках подпрограммы "Формирование комфортой городской среды на территории Пудомягского сельского</t>
  </si>
  <si>
    <t>3.16.Реализация мероприятий по обеспечению жильем молодых семей</t>
  </si>
  <si>
    <t>3.9. Содержание и уборка автомобильных дорог</t>
  </si>
  <si>
    <t>3.10. Ремонт автомобильных дорог общего пользования местного значения</t>
  </si>
  <si>
    <t>Подпрограмма 2."Обеспечение безопасности"</t>
  </si>
  <si>
    <t>7Ц40619285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</si>
</sst>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0_ ;[Red]\-#,##0.00\ "/>
  </numFmts>
  <fonts count="49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Arial"/>
      <family val="2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38" fillId="0" borderId="0"/>
  </cellStyleXfs>
  <cellXfs count="541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0" fillId="0" borderId="0" xfId="0" applyNumberFormat="1"/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/>
    <xf numFmtId="0" fontId="15" fillId="0" borderId="1" xfId="0" applyFont="1" applyBorder="1"/>
    <xf numFmtId="0" fontId="15" fillId="3" borderId="0" xfId="0" applyFont="1" applyFill="1"/>
    <xf numFmtId="4" fontId="15" fillId="0" borderId="0" xfId="0" applyNumberFormat="1" applyFont="1"/>
    <xf numFmtId="0" fontId="18" fillId="0" borderId="0" xfId="0" applyFont="1"/>
    <xf numFmtId="0" fontId="19" fillId="0" borderId="0" xfId="0" applyFont="1"/>
    <xf numFmtId="0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4" fillId="0" borderId="0" xfId="0" applyFont="1"/>
    <xf numFmtId="0" fontId="0" fillId="0" borderId="0" xfId="0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right"/>
    </xf>
    <xf numFmtId="0" fontId="27" fillId="0" borderId="0" xfId="0" applyFont="1"/>
    <xf numFmtId="14" fontId="28" fillId="0" borderId="0" xfId="0" applyNumberFormat="1" applyFont="1"/>
    <xf numFmtId="0" fontId="28" fillId="0" borderId="0" xfId="0" applyFont="1"/>
    <xf numFmtId="0" fontId="26" fillId="0" borderId="0" xfId="0" applyFont="1"/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30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30" fillId="0" borderId="0" xfId="0" applyFont="1"/>
    <xf numFmtId="4" fontId="30" fillId="0" borderId="0" xfId="0" applyNumberFormat="1" applyFont="1"/>
    <xf numFmtId="4" fontId="30" fillId="0" borderId="0" xfId="0" applyNumberFormat="1" applyFont="1" applyAlignment="1">
      <alignment vertical="center"/>
    </xf>
    <xf numFmtId="0" fontId="31" fillId="0" borderId="0" xfId="0" applyFont="1" applyAlignment="1">
      <alignment horizontal="right"/>
    </xf>
    <xf numFmtId="0" fontId="34" fillId="0" borderId="0" xfId="0" applyFont="1" applyAlignment="1">
      <alignment horizontal="center" vertical="justify"/>
    </xf>
    <xf numFmtId="0" fontId="20" fillId="4" borderId="5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0" fontId="20" fillId="4" borderId="5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6" fillId="0" borderId="0" xfId="0" applyFont="1"/>
    <xf numFmtId="0" fontId="37" fillId="0" borderId="0" xfId="0" applyFont="1"/>
    <xf numFmtId="0" fontId="20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vertical="center" wrapText="1"/>
    </xf>
    <xf numFmtId="166" fontId="0" fillId="0" borderId="0" xfId="0" applyNumberFormat="1"/>
    <xf numFmtId="0" fontId="0" fillId="0" borderId="0" xfId="0"/>
    <xf numFmtId="4" fontId="25" fillId="0" borderId="0" xfId="0" applyNumberFormat="1" applyFont="1"/>
    <xf numFmtId="4" fontId="17" fillId="6" borderId="6" xfId="0" applyNumberFormat="1" applyFont="1" applyFill="1" applyBorder="1" applyAlignment="1">
      <alignment horizontal="right" vertical="top" wrapText="1"/>
    </xf>
    <xf numFmtId="0" fontId="15" fillId="0" borderId="0" xfId="0" applyFont="1" applyBorder="1"/>
    <xf numFmtId="4" fontId="17" fillId="6" borderId="38" xfId="0" applyNumberFormat="1" applyFont="1" applyFill="1" applyBorder="1" applyAlignment="1">
      <alignment horizontal="right" vertical="top" wrapText="1"/>
    </xf>
    <xf numFmtId="4" fontId="14" fillId="7" borderId="6" xfId="0" applyNumberFormat="1" applyFont="1" applyFill="1" applyBorder="1" applyAlignment="1">
      <alignment horizontal="right" vertical="top" wrapText="1"/>
    </xf>
    <xf numFmtId="0" fontId="15" fillId="3" borderId="0" xfId="0" applyNumberFormat="1" applyFont="1" applyFill="1"/>
    <xf numFmtId="0" fontId="15" fillId="0" borderId="0" xfId="0" applyNumberFormat="1" applyFont="1"/>
    <xf numFmtId="2" fontId="0" fillId="0" borderId="0" xfId="0" applyNumberFormat="1"/>
    <xf numFmtId="0" fontId="20" fillId="0" borderId="0" xfId="0" applyFont="1" applyAlignment="1">
      <alignment horizontal="center" vertical="top" wrapText="1"/>
    </xf>
    <xf numFmtId="0" fontId="21" fillId="0" borderId="0" xfId="0" applyFont="1"/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/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0" fontId="29" fillId="0" borderId="1" xfId="0" applyFont="1" applyBorder="1" applyAlignment="1">
      <alignment vertical="center"/>
    </xf>
    <xf numFmtId="0" fontId="15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16" fillId="3" borderId="0" xfId="0" applyFont="1" applyFill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justify"/>
    </xf>
    <xf numFmtId="0" fontId="33" fillId="0" borderId="1" xfId="0" applyFont="1" applyBorder="1"/>
    <xf numFmtId="0" fontId="31" fillId="0" borderId="0" xfId="0" applyFont="1" applyAlignment="1">
      <alignment horizontal="right"/>
    </xf>
    <xf numFmtId="0" fontId="34" fillId="0" borderId="0" xfId="0" applyFont="1" applyAlignment="1">
      <alignment horizontal="center" vertical="justify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36" xfId="0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35" fillId="0" borderId="0" xfId="0" applyFont="1" applyAlignment="1">
      <alignment wrapText="1"/>
    </xf>
    <xf numFmtId="0" fontId="39" fillId="3" borderId="0" xfId="0" applyFont="1" applyFill="1"/>
    <xf numFmtId="0" fontId="39" fillId="3" borderId="1" xfId="0" applyFont="1" applyFill="1" applyBorder="1"/>
    <xf numFmtId="0" fontId="40" fillId="7" borderId="2" xfId="0" applyNumberFormat="1" applyFont="1" applyFill="1" applyBorder="1" applyAlignment="1">
      <alignment horizontal="center" vertical="center" wrapText="1"/>
    </xf>
    <xf numFmtId="49" fontId="40" fillId="7" borderId="2" xfId="0" applyNumberFormat="1" applyFont="1" applyFill="1" applyBorder="1" applyAlignment="1">
      <alignment horizontal="center" vertical="center" wrapText="1"/>
    </xf>
    <xf numFmtId="0" fontId="41" fillId="7" borderId="2" xfId="0" applyNumberFormat="1" applyFont="1" applyFill="1" applyBorder="1" applyAlignment="1">
      <alignment horizontal="center" vertical="center" wrapText="1"/>
    </xf>
    <xf numFmtId="49" fontId="40" fillId="7" borderId="2" xfId="0" applyNumberFormat="1" applyFont="1" applyFill="1" applyBorder="1" applyAlignment="1">
      <alignment horizontal="center" vertical="center" wrapText="1"/>
    </xf>
    <xf numFmtId="0" fontId="40" fillId="7" borderId="2" xfId="0" applyNumberFormat="1" applyFont="1" applyFill="1" applyBorder="1" applyAlignment="1">
      <alignment horizontal="center" vertical="center"/>
    </xf>
    <xf numFmtId="49" fontId="40" fillId="7" borderId="2" xfId="0" applyNumberFormat="1" applyFont="1" applyFill="1" applyBorder="1" applyAlignment="1">
      <alignment horizontal="center" vertical="center"/>
    </xf>
    <xf numFmtId="0" fontId="40" fillId="7" borderId="2" xfId="0" applyNumberFormat="1" applyFont="1" applyFill="1" applyBorder="1" applyAlignment="1">
      <alignment horizontal="left" vertical="center" wrapText="1"/>
    </xf>
    <xf numFmtId="49" fontId="40" fillId="7" borderId="2" xfId="0" applyNumberFormat="1" applyFont="1" applyFill="1" applyBorder="1" applyAlignment="1">
      <alignment horizontal="center" vertical="top" wrapText="1"/>
    </xf>
    <xf numFmtId="4" fontId="40" fillId="7" borderId="2" xfId="0" applyNumberFormat="1" applyFont="1" applyFill="1" applyBorder="1" applyAlignment="1">
      <alignment horizontal="right" wrapText="1"/>
    </xf>
    <xf numFmtId="0" fontId="40" fillId="3" borderId="2" xfId="0" applyNumberFormat="1" applyFont="1" applyFill="1" applyBorder="1" applyAlignment="1">
      <alignment horizontal="left" vertical="top" wrapText="1"/>
    </xf>
    <xf numFmtId="49" fontId="40" fillId="3" borderId="2" xfId="0" applyNumberFormat="1" applyFont="1" applyFill="1" applyBorder="1" applyAlignment="1">
      <alignment horizontal="center" vertical="top" wrapText="1"/>
    </xf>
    <xf numFmtId="4" fontId="40" fillId="3" borderId="2" xfId="0" applyNumberFormat="1" applyFont="1" applyFill="1" applyBorder="1" applyAlignment="1">
      <alignment horizontal="right" vertical="top" wrapText="1"/>
    </xf>
    <xf numFmtId="0" fontId="41" fillId="3" borderId="2" xfId="0" applyNumberFormat="1" applyFont="1" applyFill="1" applyBorder="1" applyAlignment="1">
      <alignment horizontal="left" vertical="top" wrapText="1"/>
    </xf>
    <xf numFmtId="49" fontId="41" fillId="3" borderId="2" xfId="0" applyNumberFormat="1" applyFont="1" applyFill="1" applyBorder="1" applyAlignment="1">
      <alignment horizontal="center" vertical="top" wrapText="1"/>
    </xf>
    <xf numFmtId="4" fontId="41" fillId="3" borderId="2" xfId="0" applyNumberFormat="1" applyFont="1" applyFill="1" applyBorder="1" applyAlignment="1">
      <alignment horizontal="right" vertical="top" wrapText="1"/>
    </xf>
    <xf numFmtId="0" fontId="29" fillId="0" borderId="2" xfId="0" applyNumberFormat="1" applyFont="1" applyBorder="1" applyAlignment="1">
      <alignment horizontal="left" vertical="top" wrapText="1"/>
    </xf>
    <xf numFmtId="49" fontId="29" fillId="0" borderId="2" xfId="0" applyNumberFormat="1" applyFont="1" applyBorder="1" applyAlignment="1">
      <alignment horizontal="center" vertical="top" wrapText="1"/>
    </xf>
    <xf numFmtId="4" fontId="29" fillId="3" borderId="2" xfId="0" applyNumberFormat="1" applyFont="1" applyFill="1" applyBorder="1" applyAlignment="1">
      <alignment horizontal="right" vertical="top" wrapText="1"/>
    </xf>
    <xf numFmtId="0" fontId="29" fillId="3" borderId="2" xfId="0" applyNumberFormat="1" applyFont="1" applyFill="1" applyBorder="1" applyAlignment="1">
      <alignment horizontal="left" vertical="top" wrapText="1"/>
    </xf>
    <xf numFmtId="49" fontId="29" fillId="3" borderId="2" xfId="0" applyNumberFormat="1" applyFont="1" applyFill="1" applyBorder="1" applyAlignment="1">
      <alignment horizontal="center" vertical="top" wrapText="1"/>
    </xf>
    <xf numFmtId="49" fontId="29" fillId="3" borderId="4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Border="1" applyAlignment="1">
      <alignment horizontal="center" vertical="top" wrapText="1"/>
    </xf>
    <xf numFmtId="0" fontId="29" fillId="0" borderId="3" xfId="0" applyNumberFormat="1" applyFont="1" applyBorder="1" applyAlignment="1">
      <alignment horizontal="left" vertical="top" wrapText="1"/>
    </xf>
    <xf numFmtId="49" fontId="29" fillId="0" borderId="23" xfId="0" applyNumberFormat="1" applyFont="1" applyBorder="1" applyAlignment="1">
      <alignment horizontal="center" vertical="top" wrapText="1"/>
    </xf>
    <xf numFmtId="0" fontId="29" fillId="3" borderId="37" xfId="0" applyNumberFormat="1" applyFont="1" applyFill="1" applyBorder="1" applyAlignment="1">
      <alignment horizontal="left" vertical="top" wrapText="1"/>
    </xf>
    <xf numFmtId="49" fontId="34" fillId="3" borderId="4" xfId="0" applyNumberFormat="1" applyFont="1" applyFill="1" applyBorder="1" applyAlignment="1">
      <alignment horizontal="center" vertical="top" wrapText="1"/>
    </xf>
    <xf numFmtId="0" fontId="29" fillId="3" borderId="30" xfId="0" applyNumberFormat="1" applyFont="1" applyFill="1" applyBorder="1" applyAlignment="1">
      <alignment horizontal="left" vertical="top" wrapText="1"/>
    </xf>
    <xf numFmtId="49" fontId="29" fillId="3" borderId="23" xfId="0" applyNumberFormat="1" applyFont="1" applyFill="1" applyBorder="1" applyAlignment="1">
      <alignment horizontal="center" vertical="top" wrapText="1"/>
    </xf>
    <xf numFmtId="49" fontId="41" fillId="3" borderId="3" xfId="0" applyNumberFormat="1" applyFont="1" applyFill="1" applyBorder="1" applyAlignment="1">
      <alignment horizontal="center" vertical="top" wrapText="1"/>
    </xf>
    <xf numFmtId="4" fontId="41" fillId="3" borderId="3" xfId="0" applyNumberFormat="1" applyFont="1" applyFill="1" applyBorder="1" applyAlignment="1">
      <alignment horizontal="right" vertical="top" wrapText="1"/>
    </xf>
    <xf numFmtId="0" fontId="41" fillId="3" borderId="4" xfId="0" applyNumberFormat="1" applyFont="1" applyFill="1" applyBorder="1" applyAlignment="1">
      <alignment horizontal="left" vertical="top" wrapText="1"/>
    </xf>
    <xf numFmtId="49" fontId="41" fillId="3" borderId="4" xfId="0" applyNumberFormat="1" applyFont="1" applyFill="1" applyBorder="1" applyAlignment="1">
      <alignment horizontal="center" vertical="top" wrapText="1"/>
    </xf>
    <xf numFmtId="4" fontId="41" fillId="3" borderId="4" xfId="0" applyNumberFormat="1" applyFont="1" applyFill="1" applyBorder="1" applyAlignment="1">
      <alignment horizontal="right" vertical="top" wrapText="1"/>
    </xf>
    <xf numFmtId="0" fontId="29" fillId="0" borderId="30" xfId="0" applyNumberFormat="1" applyFont="1" applyBorder="1" applyAlignment="1">
      <alignment horizontal="left" vertical="top" wrapText="1"/>
    </xf>
    <xf numFmtId="0" fontId="29" fillId="0" borderId="13" xfId="0" applyNumberFormat="1" applyFont="1" applyBorder="1" applyAlignment="1">
      <alignment horizontal="left" vertical="top" wrapText="1"/>
    </xf>
    <xf numFmtId="49" fontId="29" fillId="0" borderId="3" xfId="0" applyNumberFormat="1" applyFont="1" applyBorder="1" applyAlignment="1">
      <alignment horizontal="center" vertical="top" wrapText="1"/>
    </xf>
    <xf numFmtId="0" fontId="40" fillId="3" borderId="5" xfId="0" applyNumberFormat="1" applyFont="1" applyFill="1" applyBorder="1" applyAlignment="1">
      <alignment horizontal="left" vertical="top" wrapText="1"/>
    </xf>
    <xf numFmtId="49" fontId="40" fillId="3" borderId="6" xfId="0" applyNumberFormat="1" applyFont="1" applyFill="1" applyBorder="1" applyAlignment="1">
      <alignment horizontal="center" vertical="top" wrapText="1"/>
    </xf>
    <xf numFmtId="4" fontId="40" fillId="3" borderId="6" xfId="0" applyNumberFormat="1" applyFont="1" applyFill="1" applyBorder="1" applyAlignment="1">
      <alignment horizontal="right" vertical="top" wrapText="1"/>
    </xf>
    <xf numFmtId="4" fontId="40" fillId="3" borderId="7" xfId="0" applyNumberFormat="1" applyFont="1" applyFill="1" applyBorder="1" applyAlignment="1">
      <alignment horizontal="right" vertical="top" wrapText="1"/>
    </xf>
    <xf numFmtId="0" fontId="29" fillId="0" borderId="8" xfId="0" applyNumberFormat="1" applyFont="1" applyBorder="1" applyAlignment="1">
      <alignment horizontal="left" vertical="top" wrapText="1"/>
    </xf>
    <xf numFmtId="4" fontId="41" fillId="3" borderId="9" xfId="0" applyNumberFormat="1" applyFont="1" applyFill="1" applyBorder="1" applyAlignment="1">
      <alignment horizontal="right" vertical="top" wrapText="1"/>
    </xf>
    <xf numFmtId="0" fontId="42" fillId="3" borderId="9" xfId="0" applyFont="1" applyFill="1" applyBorder="1" applyAlignment="1">
      <alignment vertical="top"/>
    </xf>
    <xf numFmtId="0" fontId="29" fillId="0" borderId="10" xfId="0" applyNumberFormat="1" applyFont="1" applyBorder="1" applyAlignment="1">
      <alignment horizontal="left" vertical="top" wrapText="1"/>
    </xf>
    <xf numFmtId="49" fontId="29" fillId="0" borderId="11" xfId="0" applyNumberFormat="1" applyFont="1" applyBorder="1" applyAlignment="1">
      <alignment horizontal="center" vertical="top" wrapText="1"/>
    </xf>
    <xf numFmtId="49" fontId="41" fillId="3" borderId="11" xfId="0" applyNumberFormat="1" applyFont="1" applyFill="1" applyBorder="1" applyAlignment="1">
      <alignment horizontal="center" vertical="top" wrapText="1"/>
    </xf>
    <xf numFmtId="4" fontId="41" fillId="3" borderId="11" xfId="0" applyNumberFormat="1" applyFont="1" applyFill="1" applyBorder="1" applyAlignment="1">
      <alignment horizontal="right" vertical="top" wrapText="1"/>
    </xf>
    <xf numFmtId="0" fontId="42" fillId="3" borderId="12" xfId="0" applyFont="1" applyFill="1" applyBorder="1" applyAlignment="1">
      <alignment vertical="top"/>
    </xf>
    <xf numFmtId="0" fontId="29" fillId="0" borderId="1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" fontId="41" fillId="3" borderId="14" xfId="0" applyNumberFormat="1" applyFont="1" applyFill="1" applyBorder="1" applyAlignment="1">
      <alignment horizontal="right" vertical="top" wrapText="1"/>
    </xf>
    <xf numFmtId="0" fontId="40" fillId="6" borderId="5" xfId="0" applyNumberFormat="1" applyFont="1" applyFill="1" applyBorder="1" applyAlignment="1">
      <alignment horizontal="left" vertical="top" wrapText="1"/>
    </xf>
    <xf numFmtId="49" fontId="40" fillId="6" borderId="6" xfId="0" applyNumberFormat="1" applyFont="1" applyFill="1" applyBorder="1" applyAlignment="1">
      <alignment horizontal="center" vertical="top" wrapText="1"/>
    </xf>
    <xf numFmtId="4" fontId="40" fillId="6" borderId="6" xfId="0" applyNumberFormat="1" applyFont="1" applyFill="1" applyBorder="1" applyAlignment="1">
      <alignment horizontal="right" vertical="top" wrapText="1"/>
    </xf>
    <xf numFmtId="0" fontId="40" fillId="6" borderId="10" xfId="0" applyNumberFormat="1" applyFont="1" applyFill="1" applyBorder="1" applyAlignment="1">
      <alignment horizontal="left" vertical="top" wrapText="1"/>
    </xf>
    <xf numFmtId="49" fontId="40" fillId="6" borderId="11" xfId="0" applyNumberFormat="1" applyFont="1" applyFill="1" applyBorder="1" applyAlignment="1">
      <alignment horizontal="center" vertical="top" wrapText="1"/>
    </xf>
    <xf numFmtId="4" fontId="40" fillId="6" borderId="11" xfId="0" applyNumberFormat="1" applyFont="1" applyFill="1" applyBorder="1" applyAlignment="1">
      <alignment horizontal="right" vertical="top" wrapText="1"/>
    </xf>
    <xf numFmtId="0" fontId="40" fillId="4" borderId="37" xfId="0" applyNumberFormat="1" applyFont="1" applyFill="1" applyBorder="1" applyAlignment="1">
      <alignment horizontal="left" vertical="top" wrapText="1"/>
    </xf>
    <xf numFmtId="49" fontId="40" fillId="4" borderId="4" xfId="0" applyNumberFormat="1" applyFont="1" applyFill="1" applyBorder="1" applyAlignment="1">
      <alignment horizontal="center" vertical="top" wrapText="1"/>
    </xf>
    <xf numFmtId="4" fontId="40" fillId="4" borderId="4" xfId="0" applyNumberFormat="1" applyFont="1" applyFill="1" applyBorder="1" applyAlignment="1">
      <alignment horizontal="right" vertical="top" wrapText="1"/>
    </xf>
    <xf numFmtId="4" fontId="40" fillId="4" borderId="18" xfId="0" applyNumberFormat="1" applyFont="1" applyFill="1" applyBorder="1" applyAlignment="1">
      <alignment horizontal="right" vertical="top" wrapText="1"/>
    </xf>
    <xf numFmtId="0" fontId="29" fillId="0" borderId="21" xfId="0" applyNumberFormat="1" applyFont="1" applyBorder="1" applyAlignment="1">
      <alignment horizontal="left" vertical="top" wrapText="1"/>
    </xf>
    <xf numFmtId="49" fontId="29" fillId="0" borderId="17" xfId="0" applyNumberFormat="1" applyFont="1" applyBorder="1" applyAlignment="1">
      <alignment horizontal="center" vertical="top" wrapText="1"/>
    </xf>
    <xf numFmtId="4" fontId="41" fillId="3" borderId="12" xfId="0" applyNumberFormat="1" applyFont="1" applyFill="1" applyBorder="1" applyAlignment="1">
      <alignment horizontal="right" vertical="top" wrapText="1"/>
    </xf>
    <xf numFmtId="0" fontId="34" fillId="4" borderId="5" xfId="0" applyNumberFormat="1" applyFont="1" applyFill="1" applyBorder="1" applyAlignment="1">
      <alignment horizontal="left" vertical="top" wrapText="1"/>
    </xf>
    <xf numFmtId="49" fontId="34" fillId="4" borderId="6" xfId="0" applyNumberFormat="1" applyFont="1" applyFill="1" applyBorder="1" applyAlignment="1">
      <alignment horizontal="center" vertical="top" wrapText="1"/>
    </xf>
    <xf numFmtId="49" fontId="40" fillId="4" borderId="6" xfId="0" applyNumberFormat="1" applyFont="1" applyFill="1" applyBorder="1" applyAlignment="1">
      <alignment horizontal="center" vertical="top" wrapText="1"/>
    </xf>
    <xf numFmtId="4" fontId="40" fillId="4" borderId="6" xfId="0" applyNumberFormat="1" applyFont="1" applyFill="1" applyBorder="1" applyAlignment="1">
      <alignment horizontal="right" vertical="top" wrapText="1"/>
    </xf>
    <xf numFmtId="4" fontId="29" fillId="0" borderId="3" xfId="0" applyNumberFormat="1" applyFont="1" applyBorder="1" applyAlignment="1">
      <alignment horizontal="right" vertical="top" wrapText="1"/>
    </xf>
    <xf numFmtId="4" fontId="29" fillId="0" borderId="14" xfId="0" applyNumberFormat="1" applyFont="1" applyBorder="1" applyAlignment="1">
      <alignment horizontal="right" vertical="top" wrapText="1"/>
    </xf>
    <xf numFmtId="0" fontId="40" fillId="4" borderId="5" xfId="0" applyNumberFormat="1" applyFont="1" applyFill="1" applyBorder="1" applyAlignment="1">
      <alignment horizontal="left" vertical="top" wrapText="1"/>
    </xf>
    <xf numFmtId="4" fontId="40" fillId="4" borderId="7" xfId="0" applyNumberFormat="1" applyFont="1" applyFill="1" applyBorder="1" applyAlignment="1">
      <alignment horizontal="right" vertical="top" wrapText="1"/>
    </xf>
    <xf numFmtId="0" fontId="41" fillId="3" borderId="8" xfId="0" applyNumberFormat="1" applyFont="1" applyFill="1" applyBorder="1" applyAlignment="1">
      <alignment horizontal="left" vertical="top" wrapText="1"/>
    </xf>
    <xf numFmtId="4" fontId="29" fillId="3" borderId="9" xfId="0" applyNumberFormat="1" applyFont="1" applyFill="1" applyBorder="1" applyAlignment="1">
      <alignment horizontal="right" vertical="top" wrapText="1"/>
    </xf>
    <xf numFmtId="0" fontId="41" fillId="3" borderId="10" xfId="0" applyNumberFormat="1" applyFont="1" applyFill="1" applyBorder="1" applyAlignment="1">
      <alignment horizontal="left" vertical="top" wrapText="1"/>
    </xf>
    <xf numFmtId="0" fontId="29" fillId="3" borderId="8" xfId="0" applyNumberFormat="1" applyFont="1" applyFill="1" applyBorder="1" applyAlignment="1">
      <alignment horizontal="left" vertical="top" wrapText="1"/>
    </xf>
    <xf numFmtId="0" fontId="29" fillId="3" borderId="10" xfId="0" applyNumberFormat="1" applyFont="1" applyFill="1" applyBorder="1" applyAlignment="1">
      <alignment horizontal="left" vertical="top" wrapText="1"/>
    </xf>
    <xf numFmtId="49" fontId="29" fillId="3" borderId="11" xfId="0" applyNumberFormat="1" applyFont="1" applyFill="1" applyBorder="1" applyAlignment="1">
      <alignment horizontal="center" vertical="top" wrapText="1"/>
    </xf>
    <xf numFmtId="4" fontId="29" fillId="3" borderId="11" xfId="0" applyNumberFormat="1" applyFont="1" applyFill="1" applyBorder="1" applyAlignment="1">
      <alignment horizontal="right" vertical="top" wrapText="1"/>
    </xf>
    <xf numFmtId="4" fontId="29" fillId="3" borderId="12" xfId="0" applyNumberFormat="1" applyFont="1" applyFill="1" applyBorder="1" applyAlignment="1">
      <alignment horizontal="right" vertical="top" wrapText="1"/>
    </xf>
    <xf numFmtId="0" fontId="40" fillId="3" borderId="8" xfId="0" applyNumberFormat="1" applyFont="1" applyFill="1" applyBorder="1" applyAlignment="1">
      <alignment horizontal="left" vertical="top" wrapText="1"/>
    </xf>
    <xf numFmtId="4" fontId="40" fillId="3" borderId="9" xfId="0" applyNumberFormat="1" applyFont="1" applyFill="1" applyBorder="1" applyAlignment="1">
      <alignment horizontal="right" vertical="top" wrapText="1"/>
    </xf>
    <xf numFmtId="0" fontId="34" fillId="3" borderId="8" xfId="0" applyNumberFormat="1" applyFont="1" applyFill="1" applyBorder="1" applyAlignment="1">
      <alignment horizontal="left" vertical="top" wrapText="1"/>
    </xf>
    <xf numFmtId="49" fontId="34" fillId="3" borderId="2" xfId="0" applyNumberFormat="1" applyFont="1" applyFill="1" applyBorder="1" applyAlignment="1">
      <alignment horizontal="center" vertical="top" wrapText="1"/>
    </xf>
    <xf numFmtId="4" fontId="34" fillId="3" borderId="2" xfId="0" applyNumberFormat="1" applyFont="1" applyFill="1" applyBorder="1" applyAlignment="1">
      <alignment horizontal="right" vertical="top" wrapText="1"/>
    </xf>
    <xf numFmtId="4" fontId="34" fillId="3" borderId="9" xfId="0" applyNumberFormat="1" applyFont="1" applyFill="1" applyBorder="1" applyAlignment="1">
      <alignment horizontal="right" vertical="top" wrapText="1"/>
    </xf>
    <xf numFmtId="0" fontId="34" fillId="3" borderId="2" xfId="0" applyFont="1" applyFill="1" applyBorder="1"/>
    <xf numFmtId="4" fontId="34" fillId="3" borderId="2" xfId="0" applyNumberFormat="1" applyFont="1" applyFill="1" applyBorder="1"/>
    <xf numFmtId="4" fontId="34" fillId="3" borderId="9" xfId="0" applyNumberFormat="1" applyFont="1" applyFill="1" applyBorder="1"/>
    <xf numFmtId="49" fontId="41" fillId="4" borderId="6" xfId="0" applyNumberFormat="1" applyFont="1" applyFill="1" applyBorder="1" applyAlignment="1">
      <alignment horizontal="center" vertical="top" wrapText="1"/>
    </xf>
    <xf numFmtId="0" fontId="40" fillId="6" borderId="23" xfId="0" applyNumberFormat="1" applyFont="1" applyFill="1" applyBorder="1" applyAlignment="1">
      <alignment horizontal="left" vertical="top" wrapText="1"/>
    </xf>
    <xf numFmtId="49" fontId="40" fillId="6" borderId="23" xfId="0" applyNumberFormat="1" applyFont="1" applyFill="1" applyBorder="1" applyAlignment="1">
      <alignment horizontal="center" vertical="top" wrapText="1"/>
    </xf>
    <xf numFmtId="49" fontId="41" fillId="6" borderId="23" xfId="0" applyNumberFormat="1" applyFont="1" applyFill="1" applyBorder="1" applyAlignment="1">
      <alignment horizontal="center" vertical="top" wrapText="1"/>
    </xf>
    <xf numFmtId="4" fontId="40" fillId="6" borderId="23" xfId="0" applyNumberFormat="1" applyFont="1" applyFill="1" applyBorder="1" applyAlignment="1">
      <alignment horizontal="right" vertical="top" wrapText="1"/>
    </xf>
    <xf numFmtId="0" fontId="40" fillId="7" borderId="5" xfId="0" applyNumberFormat="1" applyFont="1" applyFill="1" applyBorder="1" applyAlignment="1">
      <alignment horizontal="left" vertical="top" wrapText="1"/>
    </xf>
    <xf numFmtId="49" fontId="40" fillId="7" borderId="6" xfId="0" applyNumberFormat="1" applyFont="1" applyFill="1" applyBorder="1" applyAlignment="1">
      <alignment horizontal="center" vertical="top" wrapText="1"/>
    </xf>
    <xf numFmtId="49" fontId="41" fillId="7" borderId="6" xfId="0" applyNumberFormat="1" applyFont="1" applyFill="1" applyBorder="1" applyAlignment="1">
      <alignment horizontal="center" vertical="top" wrapText="1"/>
    </xf>
    <xf numFmtId="4" fontId="41" fillId="7" borderId="6" xfId="0" applyNumberFormat="1" applyFont="1" applyFill="1" applyBorder="1" applyAlignment="1">
      <alignment horizontal="right" vertical="top" wrapText="1"/>
    </xf>
    <xf numFmtId="0" fontId="29" fillId="3" borderId="26" xfId="0" applyNumberFormat="1" applyFont="1" applyFill="1" applyBorder="1" applyAlignment="1">
      <alignment horizontal="left" vertical="top" wrapText="1"/>
    </xf>
    <xf numFmtId="49" fontId="29" fillId="3" borderId="19" xfId="0" applyNumberFormat="1" applyFont="1" applyFill="1" applyBorder="1" applyAlignment="1">
      <alignment horizontal="center" vertical="top" wrapText="1"/>
    </xf>
    <xf numFmtId="4" fontId="29" fillId="3" borderId="19" xfId="0" applyNumberFormat="1" applyFont="1" applyFill="1" applyBorder="1" applyAlignment="1">
      <alignment horizontal="right" vertical="top" wrapText="1"/>
    </xf>
    <xf numFmtId="4" fontId="29" fillId="3" borderId="20" xfId="0" applyNumberFormat="1" applyFont="1" applyFill="1" applyBorder="1" applyAlignment="1">
      <alignment horizontal="right" vertical="top" wrapText="1"/>
    </xf>
    <xf numFmtId="0" fontId="40" fillId="7" borderId="37" xfId="0" applyNumberFormat="1" applyFont="1" applyFill="1" applyBorder="1" applyAlignment="1">
      <alignment horizontal="left" vertical="top" wrapText="1"/>
    </xf>
    <xf numFmtId="49" fontId="40" fillId="7" borderId="4" xfId="0" applyNumberFormat="1" applyFont="1" applyFill="1" applyBorder="1" applyAlignment="1">
      <alignment horizontal="center" vertical="top" wrapText="1"/>
    </xf>
    <xf numFmtId="4" fontId="40" fillId="7" borderId="4" xfId="0" applyNumberFormat="1" applyFont="1" applyFill="1" applyBorder="1" applyAlignment="1">
      <alignment horizontal="right" vertical="top" wrapText="1"/>
    </xf>
    <xf numFmtId="49" fontId="29" fillId="3" borderId="2" xfId="0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horizontal="right" vertical="center" wrapText="1"/>
    </xf>
    <xf numFmtId="4" fontId="29" fillId="3" borderId="9" xfId="0" applyNumberFormat="1" applyFont="1" applyFill="1" applyBorder="1" applyAlignment="1">
      <alignment horizontal="center" vertical="center" wrapText="1"/>
    </xf>
    <xf numFmtId="49" fontId="29" fillId="3" borderId="11" xfId="0" applyNumberFormat="1" applyFont="1" applyFill="1" applyBorder="1" applyAlignment="1">
      <alignment horizontal="center" vertical="center" wrapText="1"/>
    </xf>
    <xf numFmtId="0" fontId="29" fillId="3" borderId="11" xfId="0" applyFont="1" applyFill="1" applyBorder="1" applyAlignment="1">
      <alignment horizontal="left" vertical="center" wrapText="1"/>
    </xf>
    <xf numFmtId="0" fontId="29" fillId="3" borderId="11" xfId="0" applyFont="1" applyFill="1" applyBorder="1" applyAlignment="1">
      <alignment horizontal="center" vertical="center" wrapText="1"/>
    </xf>
    <xf numFmtId="4" fontId="29" fillId="3" borderId="11" xfId="0" applyNumberFormat="1" applyFont="1" applyFill="1" applyBorder="1" applyAlignment="1">
      <alignment vertical="center" wrapText="1"/>
    </xf>
    <xf numFmtId="4" fontId="29" fillId="3" borderId="11" xfId="0" applyNumberFormat="1" applyFont="1" applyFill="1" applyBorder="1" applyAlignment="1">
      <alignment horizontal="right" vertical="center" wrapText="1"/>
    </xf>
    <xf numFmtId="4" fontId="29" fillId="3" borderId="12" xfId="0" applyNumberFormat="1" applyFont="1" applyFill="1" applyBorder="1" applyAlignment="1">
      <alignment horizontal="center" vertical="center" wrapText="1"/>
    </xf>
    <xf numFmtId="0" fontId="34" fillId="7" borderId="37" xfId="0" applyNumberFormat="1" applyFont="1" applyFill="1" applyBorder="1" applyAlignment="1">
      <alignment horizontal="left" vertical="top" wrapText="1"/>
    </xf>
    <xf numFmtId="49" fontId="34" fillId="7" borderId="4" xfId="0" applyNumberFormat="1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left" vertical="center" wrapText="1"/>
    </xf>
    <xf numFmtId="0" fontId="34" fillId="7" borderId="4" xfId="0" applyFont="1" applyFill="1" applyBorder="1" applyAlignment="1">
      <alignment horizontal="center" vertical="center" wrapText="1"/>
    </xf>
    <xf numFmtId="4" fontId="34" fillId="7" borderId="4" xfId="0" applyNumberFormat="1" applyFont="1" applyFill="1" applyBorder="1" applyAlignment="1">
      <alignment vertical="center" wrapText="1"/>
    </xf>
    <xf numFmtId="4" fontId="34" fillId="7" borderId="18" xfId="0" applyNumberFormat="1" applyFont="1" applyFill="1" applyBorder="1" applyAlignment="1">
      <alignment vertical="center" wrapText="1"/>
    </xf>
    <xf numFmtId="0" fontId="29" fillId="3" borderId="13" xfId="0" applyNumberFormat="1" applyFont="1" applyFill="1" applyBorder="1" applyAlignment="1">
      <alignment horizontal="left" vertical="top" wrapText="1"/>
    </xf>
    <xf numFmtId="49" fontId="29" fillId="3" borderId="3" xfId="0" applyNumberFormat="1" applyFont="1" applyFill="1" applyBorder="1" applyAlignment="1">
      <alignment horizontal="center" vertical="top" wrapText="1"/>
    </xf>
    <xf numFmtId="4" fontId="29" fillId="3" borderId="3" xfId="0" applyNumberFormat="1" applyFont="1" applyFill="1" applyBorder="1" applyAlignment="1">
      <alignment horizontal="right" vertical="top" wrapText="1"/>
    </xf>
    <xf numFmtId="4" fontId="29" fillId="3" borderId="14" xfId="0" applyNumberFormat="1" applyFont="1" applyFill="1" applyBorder="1" applyAlignment="1">
      <alignment horizontal="right" vertical="top" wrapText="1"/>
    </xf>
    <xf numFmtId="0" fontId="34" fillId="7" borderId="5" xfId="0" applyNumberFormat="1" applyFont="1" applyFill="1" applyBorder="1" applyAlignment="1">
      <alignment horizontal="left" vertical="top" wrapText="1"/>
    </xf>
    <xf numFmtId="49" fontId="34" fillId="7" borderId="6" xfId="0" applyNumberFormat="1" applyFont="1" applyFill="1" applyBorder="1" applyAlignment="1">
      <alignment horizontal="center" vertical="top" wrapText="1"/>
    </xf>
    <xf numFmtId="4" fontId="34" fillId="7" borderId="6" xfId="0" applyNumberFormat="1" applyFont="1" applyFill="1" applyBorder="1" applyAlignment="1">
      <alignment horizontal="right" vertical="top" wrapText="1"/>
    </xf>
    <xf numFmtId="0" fontId="40" fillId="5" borderId="4" xfId="0" applyNumberFormat="1" applyFont="1" applyFill="1" applyBorder="1" applyAlignment="1">
      <alignment horizontal="center" vertical="top" wrapText="1"/>
    </xf>
    <xf numFmtId="49" fontId="40" fillId="5" borderId="4" xfId="0" applyNumberFormat="1" applyFont="1" applyFill="1" applyBorder="1" applyAlignment="1">
      <alignment horizontal="left" vertical="top" wrapText="1"/>
    </xf>
    <xf numFmtId="49" fontId="40" fillId="5" borderId="4" xfId="0" applyNumberFormat="1" applyFont="1" applyFill="1" applyBorder="1" applyAlignment="1">
      <alignment horizontal="center" vertical="top" wrapText="1"/>
    </xf>
    <xf numFmtId="4" fontId="40" fillId="5" borderId="4" xfId="0" applyNumberFormat="1" applyFont="1" applyFill="1" applyBorder="1" applyAlignment="1">
      <alignment horizontal="right" vertical="top" wrapText="1"/>
    </xf>
    <xf numFmtId="0" fontId="22" fillId="4" borderId="8" xfId="0" applyFont="1" applyFill="1" applyBorder="1" applyAlignment="1">
      <alignment horizontal="center" wrapText="1"/>
    </xf>
    <xf numFmtId="49" fontId="22" fillId="4" borderId="2" xfId="0" applyNumberFormat="1" applyFont="1" applyFill="1" applyBorder="1" applyAlignment="1">
      <alignment horizontal="center" wrapText="1"/>
    </xf>
    <xf numFmtId="4" fontId="22" fillId="4" borderId="9" xfId="0" applyNumberFormat="1" applyFont="1" applyFill="1" applyBorder="1" applyAlignment="1">
      <alignment horizontal="center" wrapText="1"/>
    </xf>
    <xf numFmtId="0" fontId="43" fillId="0" borderId="8" xfId="0" applyFont="1" applyBorder="1" applyAlignment="1">
      <alignment vertical="center" wrapText="1"/>
    </xf>
    <xf numFmtId="49" fontId="43" fillId="0" borderId="2" xfId="0" applyNumberFormat="1" applyFont="1" applyBorder="1" applyAlignment="1">
      <alignment horizontal="center" vertical="center" wrapText="1"/>
    </xf>
    <xf numFmtId="4" fontId="43" fillId="0" borderId="9" xfId="0" applyNumberFormat="1" applyFont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49" fontId="22" fillId="4" borderId="2" xfId="0" applyNumberFormat="1" applyFont="1" applyFill="1" applyBorder="1" applyAlignment="1">
      <alignment horizontal="center" vertical="center" wrapText="1"/>
    </xf>
    <xf numFmtId="49" fontId="43" fillId="4" borderId="2" xfId="0" applyNumberFormat="1" applyFont="1" applyFill="1" applyBorder="1" applyAlignment="1">
      <alignment horizontal="center" vertical="center" wrapText="1"/>
    </xf>
    <xf numFmtId="4" fontId="22" fillId="4" borderId="9" xfId="0" applyNumberFormat="1" applyFont="1" applyFill="1" applyBorder="1" applyAlignment="1">
      <alignment horizontal="center" vertical="center" wrapText="1"/>
    </xf>
    <xf numFmtId="0" fontId="22" fillId="4" borderId="8" xfId="2" applyFont="1" applyFill="1" applyBorder="1" applyAlignment="1">
      <alignment horizontal="center" wrapText="1"/>
    </xf>
    <xf numFmtId="49" fontId="22" fillId="4" borderId="2" xfId="2" applyNumberFormat="1" applyFont="1" applyFill="1" applyBorder="1" applyAlignment="1">
      <alignment horizontal="center" wrapText="1"/>
    </xf>
    <xf numFmtId="4" fontId="22" fillId="4" borderId="9" xfId="2" applyNumberFormat="1" applyFont="1" applyFill="1" applyBorder="1" applyAlignment="1">
      <alignment horizontal="center" wrapText="1"/>
    </xf>
    <xf numFmtId="0" fontId="43" fillId="0" borderId="8" xfId="2" applyFont="1" applyBorder="1" applyAlignment="1">
      <alignment horizontal="left" vertical="center" wrapText="1"/>
    </xf>
    <xf numFmtId="49" fontId="22" fillId="0" borderId="2" xfId="2" applyNumberFormat="1" applyFont="1" applyBorder="1" applyAlignment="1">
      <alignment horizontal="center" vertical="center" wrapText="1"/>
    </xf>
    <xf numFmtId="49" fontId="43" fillId="0" borderId="2" xfId="2" applyNumberFormat="1" applyFont="1" applyBorder="1" applyAlignment="1">
      <alignment horizontal="center" vertical="center" wrapText="1"/>
    </xf>
    <xf numFmtId="4" fontId="43" fillId="0" borderId="9" xfId="2" applyNumberFormat="1" applyFont="1" applyBorder="1" applyAlignment="1">
      <alignment horizontal="center" vertical="center" wrapText="1"/>
    </xf>
    <xf numFmtId="4" fontId="43" fillId="3" borderId="9" xfId="0" applyNumberFormat="1" applyFont="1" applyFill="1" applyBorder="1" applyAlignment="1">
      <alignment horizontal="center" vertical="center" wrapText="1"/>
    </xf>
    <xf numFmtId="4" fontId="22" fillId="4" borderId="8" xfId="0" applyNumberFormat="1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22" fillId="3" borderId="9" xfId="0" applyNumberFormat="1" applyFont="1" applyFill="1" applyBorder="1" applyAlignment="1">
      <alignment horizontal="center" vertical="center" wrapText="1"/>
    </xf>
    <xf numFmtId="4" fontId="43" fillId="0" borderId="8" xfId="0" applyNumberFormat="1" applyFont="1" applyBorder="1" applyAlignment="1">
      <alignment vertical="center" wrapText="1"/>
    </xf>
    <xf numFmtId="4" fontId="43" fillId="0" borderId="2" xfId="0" applyNumberFormat="1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" fontId="22" fillId="4" borderId="10" xfId="0" applyNumberFormat="1" applyFont="1" applyFill="1" applyBorder="1" applyAlignment="1">
      <alignment vertical="center" wrapText="1"/>
    </xf>
    <xf numFmtId="4" fontId="22" fillId="4" borderId="11" xfId="0" applyNumberFormat="1" applyFont="1" applyFill="1" applyBorder="1" applyAlignment="1">
      <alignment vertical="center" wrapText="1"/>
    </xf>
    <xf numFmtId="4" fontId="22" fillId="4" borderId="12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1" fontId="31" fillId="0" borderId="2" xfId="0" applyNumberFormat="1" applyFont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left" vertical="center" wrapText="1"/>
    </xf>
    <xf numFmtId="4" fontId="31" fillId="3" borderId="2" xfId="0" applyNumberFormat="1" applyFont="1" applyFill="1" applyBorder="1" applyAlignment="1">
      <alignment vertical="center"/>
    </xf>
    <xf numFmtId="4" fontId="31" fillId="0" borderId="2" xfId="0" applyNumberFormat="1" applyFont="1" applyBorder="1" applyAlignment="1">
      <alignment vertical="center"/>
    </xf>
    <xf numFmtId="0" fontId="44" fillId="0" borderId="32" xfId="1" applyFont="1" applyBorder="1" applyAlignment="1">
      <alignment horizontal="left" vertical="center" wrapText="1" readingOrder="1"/>
    </xf>
    <xf numFmtId="0" fontId="44" fillId="0" borderId="33" xfId="1" applyFont="1" applyBorder="1" applyAlignment="1">
      <alignment horizontal="left" vertical="center" wrapText="1" readingOrder="1"/>
    </xf>
    <xf numFmtId="4" fontId="44" fillId="3" borderId="2" xfId="1" applyNumberFormat="1" applyFont="1" applyFill="1" applyBorder="1" applyAlignment="1">
      <alignment horizontal="right" vertical="center" wrapText="1" readingOrder="1"/>
    </xf>
    <xf numFmtId="0" fontId="31" fillId="0" borderId="2" xfId="0" applyFont="1" applyBorder="1" applyAlignment="1">
      <alignment vertical="center"/>
    </xf>
    <xf numFmtId="0" fontId="45" fillId="2" borderId="2" xfId="1" applyFont="1" applyFill="1" applyBorder="1" applyAlignment="1">
      <alignment horizontal="center" vertical="center" wrapText="1" readingOrder="1"/>
    </xf>
    <xf numFmtId="4" fontId="45" fillId="2" borderId="2" xfId="1" applyNumberFormat="1" applyFont="1" applyFill="1" applyBorder="1" applyAlignment="1">
      <alignment horizontal="center" vertical="center" wrapText="1" readingOrder="1"/>
    </xf>
    <xf numFmtId="0" fontId="45" fillId="2" borderId="2" xfId="1" applyNumberFormat="1" applyFont="1" applyFill="1" applyBorder="1" applyAlignment="1">
      <alignment horizontal="center" vertical="center" wrapText="1" readingOrder="1"/>
    </xf>
    <xf numFmtId="0" fontId="44" fillId="2" borderId="2" xfId="1" applyFont="1" applyFill="1" applyBorder="1" applyAlignment="1">
      <alignment horizontal="left" vertical="center" wrapText="1" readingOrder="1"/>
    </xf>
    <xf numFmtId="0" fontId="44" fillId="2" borderId="2" xfId="1" applyFont="1" applyFill="1" applyBorder="1" applyAlignment="1">
      <alignment horizontal="center" vertical="center" wrapText="1" readingOrder="1"/>
    </xf>
    <xf numFmtId="4" fontId="44" fillId="2" borderId="2" xfId="1" applyNumberFormat="1" applyFont="1" applyFill="1" applyBorder="1" applyAlignment="1">
      <alignment horizontal="right" vertical="center" wrapText="1" readingOrder="1"/>
    </xf>
    <xf numFmtId="0" fontId="44" fillId="2" borderId="2" xfId="1" applyNumberFormat="1" applyFont="1" applyFill="1" applyBorder="1" applyAlignment="1">
      <alignment horizontal="center" vertical="center" wrapText="1" readingOrder="1"/>
    </xf>
    <xf numFmtId="4" fontId="45" fillId="2" borderId="2" xfId="1" applyNumberFormat="1" applyFont="1" applyFill="1" applyBorder="1" applyAlignment="1">
      <alignment horizontal="right" vertical="center" wrapText="1" readingOrder="1"/>
    </xf>
    <xf numFmtId="0" fontId="45" fillId="2" borderId="2" xfId="1" applyFont="1" applyFill="1" applyBorder="1" applyAlignment="1">
      <alignment horizontal="left" vertical="center" wrapText="1" readingOrder="1"/>
    </xf>
    <xf numFmtId="0" fontId="44" fillId="0" borderId="2" xfId="1" applyFont="1" applyBorder="1" applyAlignment="1">
      <alignment horizontal="left" vertical="center" wrapText="1" readingOrder="1"/>
    </xf>
    <xf numFmtId="0" fontId="31" fillId="0" borderId="2" xfId="0" applyNumberFormat="1" applyFont="1" applyBorder="1" applyAlignment="1">
      <alignment horizontal="center" vertical="center"/>
    </xf>
    <xf numFmtId="4" fontId="44" fillId="0" borderId="2" xfId="1" applyNumberFormat="1" applyFont="1" applyBorder="1" applyAlignment="1">
      <alignment horizontal="right" vertical="center" wrapText="1" readingOrder="1"/>
    </xf>
    <xf numFmtId="0" fontId="44" fillId="0" borderId="2" xfId="1" applyNumberFormat="1" applyFont="1" applyBorder="1" applyAlignment="1">
      <alignment horizontal="center" vertical="center" wrapText="1" readingOrder="1"/>
    </xf>
    <xf numFmtId="4" fontId="31" fillId="3" borderId="2" xfId="0" applyNumberFormat="1" applyFont="1" applyFill="1" applyBorder="1"/>
    <xf numFmtId="0" fontId="31" fillId="3" borderId="2" xfId="0" applyNumberFormat="1" applyFont="1" applyFill="1" applyBorder="1" applyAlignment="1">
      <alignment horizontal="center"/>
    </xf>
    <xf numFmtId="4" fontId="31" fillId="3" borderId="2" xfId="0" applyNumberFormat="1" applyFont="1" applyFill="1" applyBorder="1" applyAlignment="1">
      <alignment horizontal="right" vertical="center"/>
    </xf>
    <xf numFmtId="0" fontId="31" fillId="3" borderId="2" xfId="0" applyNumberFormat="1" applyFont="1" applyFill="1" applyBorder="1" applyAlignment="1">
      <alignment horizontal="center" vertical="center"/>
    </xf>
    <xf numFmtId="0" fontId="44" fillId="0" borderId="3" xfId="1" applyFont="1" applyBorder="1" applyAlignment="1">
      <alignment horizontal="left" vertical="center" wrapText="1" readingOrder="1"/>
    </xf>
    <xf numFmtId="4" fontId="31" fillId="3" borderId="3" xfId="0" applyNumberFormat="1" applyFont="1" applyFill="1" applyBorder="1" applyAlignment="1">
      <alignment horizontal="right" vertical="center"/>
    </xf>
    <xf numFmtId="0" fontId="31" fillId="3" borderId="3" xfId="0" applyNumberFormat="1" applyFont="1" applyFill="1" applyBorder="1" applyAlignment="1">
      <alignment horizontal="center" vertical="center"/>
    </xf>
    <xf numFmtId="0" fontId="44" fillId="2" borderId="5" xfId="1" applyFont="1" applyFill="1" applyBorder="1" applyAlignment="1">
      <alignment horizontal="left" vertical="center" wrapText="1" readingOrder="1"/>
    </xf>
    <xf numFmtId="0" fontId="44" fillId="2" borderId="6" xfId="1" applyFont="1" applyFill="1" applyBorder="1" applyAlignment="1">
      <alignment horizontal="center" vertical="center" wrapText="1" readingOrder="1"/>
    </xf>
    <xf numFmtId="4" fontId="45" fillId="2" borderId="6" xfId="1" applyNumberFormat="1" applyFont="1" applyFill="1" applyBorder="1" applyAlignment="1">
      <alignment horizontal="right" vertical="center" wrapText="1" readingOrder="1"/>
    </xf>
    <xf numFmtId="0" fontId="45" fillId="2" borderId="6" xfId="1" applyNumberFormat="1" applyFont="1" applyFill="1" applyBorder="1" applyAlignment="1">
      <alignment horizontal="center" vertical="center" wrapText="1" readingOrder="1"/>
    </xf>
    <xf numFmtId="4" fontId="45" fillId="2" borderId="7" xfId="1" applyNumberFormat="1" applyFont="1" applyFill="1" applyBorder="1" applyAlignment="1">
      <alignment horizontal="right" vertical="center" wrapText="1" readingOrder="1"/>
    </xf>
    <xf numFmtId="0" fontId="45" fillId="2" borderId="8" xfId="1" applyFont="1" applyFill="1" applyBorder="1" applyAlignment="1">
      <alignment horizontal="left" vertical="center" wrapText="1" readingOrder="1"/>
    </xf>
    <xf numFmtId="4" fontId="45" fillId="2" borderId="9" xfId="1" applyNumberFormat="1" applyFont="1" applyFill="1" applyBorder="1" applyAlignment="1">
      <alignment horizontal="right" vertical="center" wrapText="1" readingOrder="1"/>
    </xf>
    <xf numFmtId="0" fontId="44" fillId="3" borderId="8" xfId="1" applyFont="1" applyFill="1" applyBorder="1" applyAlignment="1">
      <alignment horizontal="left" vertical="center" wrapText="1" readingOrder="1"/>
    </xf>
    <xf numFmtId="0" fontId="44" fillId="3" borderId="2" xfId="1" applyFont="1" applyFill="1" applyBorder="1" applyAlignment="1">
      <alignment horizontal="left" vertical="center" wrapText="1" readingOrder="1"/>
    </xf>
    <xf numFmtId="0" fontId="44" fillId="3" borderId="2" xfId="1" applyNumberFormat="1" applyFont="1" applyFill="1" applyBorder="1" applyAlignment="1">
      <alignment horizontal="center" vertical="center" wrapText="1" readingOrder="1"/>
    </xf>
    <xf numFmtId="4" fontId="44" fillId="3" borderId="9" xfId="1" applyNumberFormat="1" applyFont="1" applyFill="1" applyBorder="1" applyAlignment="1">
      <alignment horizontal="right" vertical="center" wrapText="1" readingOrder="1"/>
    </xf>
    <xf numFmtId="0" fontId="44" fillId="0" borderId="10" xfId="1" applyFont="1" applyBorder="1" applyAlignment="1">
      <alignment horizontal="left" vertical="center" wrapText="1" readingOrder="1"/>
    </xf>
    <xf numFmtId="0" fontId="44" fillId="0" borderId="11" xfId="1" applyFont="1" applyBorder="1" applyAlignment="1">
      <alignment horizontal="left" vertical="center" wrapText="1" readingOrder="1"/>
    </xf>
    <xf numFmtId="4" fontId="44" fillId="3" borderId="11" xfId="1" applyNumberFormat="1" applyFont="1" applyFill="1" applyBorder="1" applyAlignment="1">
      <alignment horizontal="right" vertical="center" wrapText="1" readingOrder="1"/>
    </xf>
    <xf numFmtId="0" fontId="44" fillId="3" borderId="11" xfId="1" applyNumberFormat="1" applyFont="1" applyFill="1" applyBorder="1" applyAlignment="1">
      <alignment horizontal="center" vertical="center" wrapText="1" readingOrder="1"/>
    </xf>
    <xf numFmtId="4" fontId="44" fillId="3" borderId="12" xfId="1" applyNumberFormat="1" applyFont="1" applyFill="1" applyBorder="1" applyAlignment="1">
      <alignment horizontal="right" vertical="center" wrapText="1" readingOrder="1"/>
    </xf>
    <xf numFmtId="0" fontId="45" fillId="2" borderId="4" xfId="1" applyFont="1" applyFill="1" applyBorder="1" applyAlignment="1">
      <alignment horizontal="left" vertical="center" wrapText="1" readingOrder="1"/>
    </xf>
    <xf numFmtId="0" fontId="45" fillId="2" borderId="4" xfId="1" applyFont="1" applyFill="1" applyBorder="1" applyAlignment="1">
      <alignment horizontal="center" vertical="center" wrapText="1" readingOrder="1"/>
    </xf>
    <xf numFmtId="4" fontId="45" fillId="2" borderId="4" xfId="1" applyNumberFormat="1" applyFont="1" applyFill="1" applyBorder="1" applyAlignment="1">
      <alignment horizontal="right" vertical="center" wrapText="1" readingOrder="1"/>
    </xf>
    <xf numFmtId="0" fontId="45" fillId="2" borderId="4" xfId="1" applyNumberFormat="1" applyFont="1" applyFill="1" applyBorder="1" applyAlignment="1">
      <alignment horizontal="center" vertical="center" wrapText="1" readingOrder="1"/>
    </xf>
    <xf numFmtId="0" fontId="45" fillId="0" borderId="3" xfId="1" applyFont="1" applyBorder="1" applyAlignment="1">
      <alignment horizontal="left" vertical="center" wrapText="1" readingOrder="1"/>
    </xf>
    <xf numFmtId="0" fontId="45" fillId="0" borderId="3" xfId="1" applyFont="1" applyBorder="1" applyAlignment="1">
      <alignment horizontal="center" vertical="center" wrapText="1" readingOrder="1"/>
    </xf>
    <xf numFmtId="4" fontId="45" fillId="3" borderId="3" xfId="1" applyNumberFormat="1" applyFont="1" applyFill="1" applyBorder="1" applyAlignment="1">
      <alignment horizontal="right" vertical="center" wrapText="1" readingOrder="1"/>
    </xf>
    <xf numFmtId="0" fontId="45" fillId="3" borderId="3" xfId="1" applyNumberFormat="1" applyFont="1" applyFill="1" applyBorder="1" applyAlignment="1">
      <alignment horizontal="center" vertical="center" wrapText="1" readingOrder="1"/>
    </xf>
    <xf numFmtId="0" fontId="45" fillId="0" borderId="5" xfId="1" applyFont="1" applyBorder="1" applyAlignment="1">
      <alignment horizontal="left" vertical="center" wrapText="1" readingOrder="1"/>
    </xf>
    <xf numFmtId="0" fontId="45" fillId="0" borderId="6" xfId="1" applyFont="1" applyBorder="1" applyAlignment="1">
      <alignment horizontal="center" vertical="center" wrapText="1" readingOrder="1"/>
    </xf>
    <xf numFmtId="4" fontId="45" fillId="0" borderId="6" xfId="1" applyNumberFormat="1" applyFont="1" applyBorder="1" applyAlignment="1">
      <alignment horizontal="right" vertical="center" wrapText="1" readingOrder="1"/>
    </xf>
    <xf numFmtId="0" fontId="45" fillId="0" borderId="6" xfId="1" applyNumberFormat="1" applyFont="1" applyBorder="1" applyAlignment="1">
      <alignment horizontal="center" vertical="center" wrapText="1" readingOrder="1"/>
    </xf>
    <xf numFmtId="4" fontId="45" fillId="0" borderId="7" xfId="1" applyNumberFormat="1" applyFont="1" applyBorder="1" applyAlignment="1">
      <alignment horizontal="right" vertical="center" wrapText="1" readingOrder="1"/>
    </xf>
    <xf numFmtId="0" fontId="44" fillId="0" borderId="8" xfId="1" applyFont="1" applyBorder="1" applyAlignment="1">
      <alignment horizontal="left" vertical="center" wrapText="1" readingOrder="1"/>
    </xf>
    <xf numFmtId="4" fontId="44" fillId="0" borderId="9" xfId="1" applyNumberFormat="1" applyFont="1" applyBorder="1" applyAlignment="1">
      <alignment horizontal="right" vertical="center" wrapText="1" readingOrder="1"/>
    </xf>
    <xf numFmtId="4" fontId="44" fillId="0" borderId="3" xfId="1" applyNumberFormat="1" applyFont="1" applyBorder="1" applyAlignment="1">
      <alignment horizontal="right" vertical="center" wrapText="1" readingOrder="1"/>
    </xf>
    <xf numFmtId="0" fontId="44" fillId="0" borderId="3" xfId="1" applyNumberFormat="1" applyFont="1" applyBorder="1" applyAlignment="1">
      <alignment horizontal="center" vertical="center" wrapText="1" readingOrder="1"/>
    </xf>
    <xf numFmtId="4" fontId="44" fillId="0" borderId="14" xfId="1" applyNumberFormat="1" applyFont="1" applyBorder="1" applyAlignment="1">
      <alignment horizontal="right" vertical="center" wrapText="1" readingOrder="1"/>
    </xf>
    <xf numFmtId="0" fontId="44" fillId="0" borderId="13" xfId="1" applyFont="1" applyBorder="1" applyAlignment="1">
      <alignment horizontal="left" vertical="center" wrapText="1" readingOrder="1"/>
    </xf>
    <xf numFmtId="4" fontId="44" fillId="0" borderId="11" xfId="1" applyNumberFormat="1" applyFont="1" applyBorder="1" applyAlignment="1">
      <alignment horizontal="right" vertical="center" wrapText="1" readingOrder="1"/>
    </xf>
    <xf numFmtId="0" fontId="44" fillId="0" borderId="11" xfId="1" applyNumberFormat="1" applyFont="1" applyBorder="1" applyAlignment="1">
      <alignment horizontal="center" vertical="center" wrapText="1" readingOrder="1"/>
    </xf>
    <xf numFmtId="4" fontId="44" fillId="0" borderId="12" xfId="1" applyNumberFormat="1" applyFont="1" applyBorder="1" applyAlignment="1">
      <alignment horizontal="right" vertical="center" wrapText="1" readingOrder="1"/>
    </xf>
    <xf numFmtId="0" fontId="45" fillId="2" borderId="5" xfId="1" applyFont="1" applyFill="1" applyBorder="1" applyAlignment="1">
      <alignment horizontal="left" vertical="center" wrapText="1" readingOrder="1"/>
    </xf>
    <xf numFmtId="0" fontId="45" fillId="2" borderId="6" xfId="1" applyFont="1" applyFill="1" applyBorder="1" applyAlignment="1">
      <alignment horizontal="center" vertical="center" wrapText="1" readingOrder="1"/>
    </xf>
    <xf numFmtId="4" fontId="20" fillId="2" borderId="4" xfId="0" applyNumberFormat="1" applyFont="1" applyFill="1" applyBorder="1"/>
    <xf numFmtId="0" fontId="20" fillId="2" borderId="4" xfId="0" applyNumberFormat="1" applyFont="1" applyFill="1" applyBorder="1" applyAlignment="1">
      <alignment horizontal="center"/>
    </xf>
    <xf numFmtId="49" fontId="46" fillId="4" borderId="3" xfId="0" applyNumberFormat="1" applyFont="1" applyFill="1" applyBorder="1" applyAlignment="1">
      <alignment horizontal="center" vertical="center" wrapText="1"/>
    </xf>
    <xf numFmtId="49" fontId="46" fillId="4" borderId="15" xfId="0" applyNumberFormat="1" applyFont="1" applyFill="1" applyBorder="1" applyAlignment="1">
      <alignment horizontal="center" vertical="center" wrapText="1"/>
    </xf>
    <xf numFmtId="49" fontId="46" fillId="4" borderId="16" xfId="0" applyNumberFormat="1" applyFont="1" applyFill="1" applyBorder="1" applyAlignment="1">
      <alignment horizontal="center" vertical="center" wrapText="1"/>
    </xf>
    <xf numFmtId="49" fontId="36" fillId="4" borderId="4" xfId="0" applyNumberFormat="1" applyFont="1" applyFill="1" applyBorder="1" applyAlignment="1">
      <alignment horizontal="center" vertical="center" wrapText="1"/>
    </xf>
    <xf numFmtId="49" fontId="46" fillId="4" borderId="2" xfId="0" applyNumberFormat="1" applyFont="1" applyFill="1" applyBorder="1" applyAlignment="1">
      <alignment horizontal="center" vertical="center" wrapText="1"/>
    </xf>
    <xf numFmtId="49" fontId="46" fillId="4" borderId="2" xfId="0" applyNumberFormat="1" applyFont="1" applyFill="1" applyBorder="1" applyAlignment="1">
      <alignment horizontal="center" vertical="center"/>
    </xf>
    <xf numFmtId="4" fontId="46" fillId="4" borderId="2" xfId="0" applyNumberFormat="1" applyFont="1" applyFill="1" applyBorder="1" applyAlignment="1">
      <alignment horizontal="center" vertical="center"/>
    </xf>
    <xf numFmtId="49" fontId="46" fillId="0" borderId="2" xfId="0" applyNumberFormat="1" applyFont="1" applyBorder="1" applyAlignment="1">
      <alignment horizontal="left" vertical="top" wrapText="1"/>
    </xf>
    <xf numFmtId="49" fontId="46" fillId="0" borderId="2" xfId="0" applyNumberFormat="1" applyFont="1" applyBorder="1" applyAlignment="1">
      <alignment horizontal="center" vertical="top" wrapText="1"/>
    </xf>
    <xf numFmtId="4" fontId="46" fillId="0" borderId="2" xfId="0" applyNumberFormat="1" applyFont="1" applyBorder="1"/>
    <xf numFmtId="4" fontId="46" fillId="0" borderId="2" xfId="0" applyNumberFormat="1" applyFont="1" applyBorder="1" applyAlignment="1">
      <alignment horizontal="right" vertical="top" wrapText="1"/>
    </xf>
    <xf numFmtId="49" fontId="36" fillId="0" borderId="17" xfId="0" applyNumberFormat="1" applyFont="1" applyBorder="1" applyAlignment="1">
      <alignment horizontal="left" vertical="top" wrapText="1"/>
    </xf>
    <xf numFmtId="49" fontId="36" fillId="0" borderId="17" xfId="0" applyNumberFormat="1" applyFont="1" applyBorder="1" applyAlignment="1">
      <alignment horizontal="center" vertical="top" wrapText="1"/>
    </xf>
    <xf numFmtId="4" fontId="36" fillId="0" borderId="17" xfId="0" applyNumberFormat="1" applyFont="1" applyBorder="1" applyAlignment="1">
      <alignment horizontal="right" vertical="top" wrapText="1"/>
    </xf>
    <xf numFmtId="49" fontId="46" fillId="4" borderId="2" xfId="0" applyNumberFormat="1" applyFont="1" applyFill="1" applyBorder="1" applyAlignment="1">
      <alignment horizontal="left" vertical="top" wrapText="1"/>
    </xf>
    <xf numFmtId="49" fontId="46" fillId="4" borderId="2" xfId="0" applyNumberFormat="1" applyFont="1" applyFill="1" applyBorder="1" applyAlignment="1">
      <alignment horizontal="center" vertical="top" wrapText="1"/>
    </xf>
    <xf numFmtId="4" fontId="46" fillId="4" borderId="2" xfId="0" applyNumberFormat="1" applyFont="1" applyFill="1" applyBorder="1" applyAlignment="1">
      <alignment horizontal="right" vertical="top" wrapText="1"/>
    </xf>
    <xf numFmtId="49" fontId="36" fillId="0" borderId="2" xfId="0" applyNumberFormat="1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top" wrapText="1"/>
    </xf>
    <xf numFmtId="4" fontId="36" fillId="3" borderId="2" xfId="0" applyNumberFormat="1" applyFont="1" applyFill="1" applyBorder="1" applyAlignment="1">
      <alignment horizontal="right" vertical="top" wrapText="1"/>
    </xf>
    <xf numFmtId="4" fontId="36" fillId="0" borderId="2" xfId="0" applyNumberFormat="1" applyFont="1" applyBorder="1" applyAlignment="1">
      <alignment horizontal="right" vertical="top" wrapText="1"/>
    </xf>
    <xf numFmtId="4" fontId="36" fillId="3" borderId="3" xfId="0" applyNumberFormat="1" applyFont="1" applyFill="1" applyBorder="1" applyAlignment="1">
      <alignment horizontal="right" vertical="top" wrapText="1"/>
    </xf>
    <xf numFmtId="4" fontId="36" fillId="0" borderId="3" xfId="0" applyNumberFormat="1" applyFont="1" applyBorder="1" applyAlignment="1">
      <alignment horizontal="right" vertical="top" wrapText="1"/>
    </xf>
    <xf numFmtId="49" fontId="36" fillId="3" borderId="2" xfId="0" applyNumberFormat="1" applyFont="1" applyFill="1" applyBorder="1" applyAlignment="1">
      <alignment horizontal="left" vertical="top" wrapText="1"/>
    </xf>
    <xf numFmtId="49" fontId="36" fillId="3" borderId="2" xfId="0" applyNumberFormat="1" applyFont="1" applyFill="1" applyBorder="1" applyAlignment="1">
      <alignment horizontal="center" vertical="top" wrapText="1"/>
    </xf>
    <xf numFmtId="49" fontId="36" fillId="3" borderId="4" xfId="0" applyNumberFormat="1" applyFont="1" applyFill="1" applyBorder="1" applyAlignment="1">
      <alignment horizontal="center" vertical="top" wrapText="1"/>
    </xf>
    <xf numFmtId="4" fontId="36" fillId="3" borderId="4" xfId="0" applyNumberFormat="1" applyFont="1" applyFill="1" applyBorder="1" applyAlignment="1">
      <alignment horizontal="right" vertical="top" wrapText="1"/>
    </xf>
    <xf numFmtId="49" fontId="36" fillId="0" borderId="4" xfId="0" applyNumberFormat="1" applyFont="1" applyBorder="1" applyAlignment="1">
      <alignment horizontal="center" vertical="top" wrapText="1"/>
    </xf>
    <xf numFmtId="4" fontId="36" fillId="0" borderId="4" xfId="0" applyNumberFormat="1" applyFont="1" applyBorder="1" applyAlignment="1">
      <alignment horizontal="right" vertical="top" wrapText="1"/>
    </xf>
    <xf numFmtId="49" fontId="36" fillId="0" borderId="3" xfId="0" applyNumberFormat="1" applyFont="1" applyBorder="1" applyAlignment="1">
      <alignment horizontal="left" vertical="top" wrapText="1"/>
    </xf>
    <xf numFmtId="49" fontId="36" fillId="0" borderId="23" xfId="0" applyNumberFormat="1" applyFont="1" applyBorder="1" applyAlignment="1">
      <alignment horizontal="center" vertical="top" wrapText="1"/>
    </xf>
    <xf numFmtId="4" fontId="36" fillId="0" borderId="23" xfId="0" applyNumberFormat="1" applyFont="1" applyBorder="1" applyAlignment="1">
      <alignment horizontal="right" vertical="top" wrapText="1"/>
    </xf>
    <xf numFmtId="49" fontId="46" fillId="4" borderId="5" xfId="0" applyNumberFormat="1" applyFont="1" applyFill="1" applyBorder="1" applyAlignment="1">
      <alignment horizontal="left" vertical="top" wrapText="1"/>
    </xf>
    <xf numFmtId="49" fontId="46" fillId="4" borderId="6" xfId="0" applyNumberFormat="1" applyFont="1" applyFill="1" applyBorder="1" applyAlignment="1">
      <alignment horizontal="center" vertical="top" wrapText="1"/>
    </xf>
    <xf numFmtId="4" fontId="46" fillId="4" borderId="6" xfId="0" applyNumberFormat="1" applyFont="1" applyFill="1" applyBorder="1" applyAlignment="1">
      <alignment horizontal="right" vertical="top" wrapText="1"/>
    </xf>
    <xf numFmtId="4" fontId="46" fillId="4" borderId="7" xfId="0" applyNumberFormat="1" applyFont="1" applyFill="1" applyBorder="1" applyAlignment="1">
      <alignment horizontal="right" vertical="top" wrapText="1"/>
    </xf>
    <xf numFmtId="49" fontId="36" fillId="3" borderId="37" xfId="0" applyNumberFormat="1" applyFont="1" applyFill="1" applyBorder="1" applyAlignment="1">
      <alignment horizontal="left" vertical="top" wrapText="1"/>
    </xf>
    <xf numFmtId="49" fontId="46" fillId="3" borderId="4" xfId="0" applyNumberFormat="1" applyFont="1" applyFill="1" applyBorder="1" applyAlignment="1">
      <alignment horizontal="center" vertical="top" wrapText="1"/>
    </xf>
    <xf numFmtId="4" fontId="36" fillId="3" borderId="18" xfId="0" applyNumberFormat="1" applyFont="1" applyFill="1" applyBorder="1" applyAlignment="1">
      <alignment horizontal="right" vertical="top" wrapText="1"/>
    </xf>
    <xf numFmtId="49" fontId="36" fillId="3" borderId="4" xfId="0" applyNumberFormat="1" applyFont="1" applyFill="1" applyBorder="1" applyAlignment="1">
      <alignment horizontal="right" vertical="top" wrapText="1"/>
    </xf>
    <xf numFmtId="49" fontId="36" fillId="3" borderId="26" xfId="0" applyNumberFormat="1" applyFont="1" applyFill="1" applyBorder="1" applyAlignment="1">
      <alignment horizontal="left" vertical="top" wrapText="1"/>
    </xf>
    <xf numFmtId="49" fontId="36" fillId="3" borderId="19" xfId="0" applyNumberFormat="1" applyFont="1" applyFill="1" applyBorder="1" applyAlignment="1">
      <alignment horizontal="center" vertical="top" wrapText="1"/>
    </xf>
    <xf numFmtId="49" fontId="36" fillId="3" borderId="19" xfId="0" applyNumberFormat="1" applyFont="1" applyFill="1" applyBorder="1" applyAlignment="1">
      <alignment horizontal="right" vertical="top" wrapText="1"/>
    </xf>
    <xf numFmtId="4" fontId="36" fillId="3" borderId="19" xfId="0" applyNumberFormat="1" applyFont="1" applyFill="1" applyBorder="1" applyAlignment="1">
      <alignment horizontal="right" vertical="top" wrapText="1"/>
    </xf>
    <xf numFmtId="4" fontId="36" fillId="3" borderId="20" xfId="0" applyNumberFormat="1" applyFont="1" applyFill="1" applyBorder="1" applyAlignment="1">
      <alignment horizontal="right" vertical="top" wrapText="1"/>
    </xf>
    <xf numFmtId="49" fontId="46" fillId="0" borderId="5" xfId="0" applyNumberFormat="1" applyFont="1" applyBorder="1" applyAlignment="1">
      <alignment horizontal="left" vertical="top" wrapText="1"/>
    </xf>
    <xf numFmtId="49" fontId="46" fillId="0" borderId="6" xfId="0" applyNumberFormat="1" applyFont="1" applyBorder="1" applyAlignment="1">
      <alignment horizontal="center" vertical="top" wrapText="1"/>
    </xf>
    <xf numFmtId="4" fontId="46" fillId="0" borderId="6" xfId="0" applyNumberFormat="1" applyFont="1" applyBorder="1" applyAlignment="1">
      <alignment horizontal="right" vertical="top" wrapText="1"/>
    </xf>
    <xf numFmtId="4" fontId="46" fillId="0" borderId="7" xfId="0" applyNumberFormat="1" applyFont="1" applyBorder="1" applyAlignment="1">
      <alignment horizontal="right" vertical="top" wrapText="1"/>
    </xf>
    <xf numFmtId="49" fontId="46" fillId="0" borderId="8" xfId="0" applyNumberFormat="1" applyFont="1" applyBorder="1" applyAlignment="1">
      <alignment horizontal="left" vertical="top" wrapText="1"/>
    </xf>
    <xf numFmtId="4" fontId="46" fillId="0" borderId="9" xfId="0" applyNumberFormat="1" applyFont="1" applyBorder="1" applyAlignment="1">
      <alignment horizontal="right" vertical="top" wrapText="1"/>
    </xf>
    <xf numFmtId="49" fontId="36" fillId="0" borderId="30" xfId="0" applyNumberFormat="1" applyFont="1" applyBorder="1" applyAlignment="1">
      <alignment horizontal="left" vertical="top" wrapText="1"/>
    </xf>
    <xf numFmtId="4" fontId="36" fillId="0" borderId="31" xfId="0" applyNumberFormat="1" applyFont="1" applyBorder="1" applyAlignment="1">
      <alignment horizontal="right" vertical="top" wrapText="1"/>
    </xf>
    <xf numFmtId="49" fontId="46" fillId="4" borderId="8" xfId="0" applyNumberFormat="1" applyFont="1" applyFill="1" applyBorder="1" applyAlignment="1">
      <alignment horizontal="left" vertical="top" wrapText="1"/>
    </xf>
    <xf numFmtId="4" fontId="46" fillId="4" borderId="9" xfId="0" applyNumberFormat="1" applyFont="1" applyFill="1" applyBorder="1" applyAlignment="1">
      <alignment horizontal="right" vertical="top" wrapText="1"/>
    </xf>
    <xf numFmtId="49" fontId="36" fillId="0" borderId="10" xfId="0" applyNumberFormat="1" applyFont="1" applyBorder="1" applyAlignment="1">
      <alignment horizontal="left" vertical="top" wrapText="1"/>
    </xf>
    <xf numFmtId="49" fontId="36" fillId="0" borderId="11" xfId="0" applyNumberFormat="1" applyFont="1" applyBorder="1" applyAlignment="1">
      <alignment horizontal="center" vertical="top" wrapText="1"/>
    </xf>
    <xf numFmtId="4" fontId="36" fillId="0" borderId="11" xfId="0" applyNumberFormat="1" applyFont="1" applyBorder="1" applyAlignment="1">
      <alignment horizontal="right" vertical="top" wrapText="1"/>
    </xf>
    <xf numFmtId="4" fontId="36" fillId="0" borderId="12" xfId="0" applyNumberFormat="1" applyFont="1" applyBorder="1" applyAlignment="1">
      <alignment horizontal="right" vertical="top" wrapText="1"/>
    </xf>
    <xf numFmtId="49" fontId="46" fillId="4" borderId="37" xfId="0" applyNumberFormat="1" applyFont="1" applyFill="1" applyBorder="1" applyAlignment="1">
      <alignment horizontal="left" vertical="top" wrapText="1"/>
    </xf>
    <xf numFmtId="49" fontId="46" fillId="4" borderId="4" xfId="0" applyNumberFormat="1" applyFont="1" applyFill="1" applyBorder="1" applyAlignment="1">
      <alignment horizontal="center" vertical="top" wrapText="1"/>
    </xf>
    <xf numFmtId="4" fontId="46" fillId="4" borderId="4" xfId="0" applyNumberFormat="1" applyFont="1" applyFill="1" applyBorder="1" applyAlignment="1">
      <alignment horizontal="right" vertical="top" wrapText="1"/>
    </xf>
    <xf numFmtId="4" fontId="46" fillId="4" borderId="18" xfId="0" applyNumberFormat="1" applyFont="1" applyFill="1" applyBorder="1" applyAlignment="1">
      <alignment horizontal="right" vertical="top" wrapText="1"/>
    </xf>
    <xf numFmtId="49" fontId="36" fillId="0" borderId="8" xfId="0" applyNumberFormat="1" applyFont="1" applyBorder="1" applyAlignment="1">
      <alignment horizontal="left" vertical="top" wrapText="1"/>
    </xf>
    <xf numFmtId="4" fontId="36" fillId="0" borderId="18" xfId="0" applyNumberFormat="1" applyFont="1" applyBorder="1" applyAlignment="1">
      <alignment horizontal="right" vertical="top" wrapText="1"/>
    </xf>
    <xf numFmtId="4" fontId="36" fillId="0" borderId="19" xfId="0" applyNumberFormat="1" applyFont="1" applyBorder="1" applyAlignment="1">
      <alignment horizontal="right" vertical="top" wrapText="1"/>
    </xf>
    <xf numFmtId="4" fontId="36" fillId="0" borderId="20" xfId="0" applyNumberFormat="1" applyFont="1" applyBorder="1" applyAlignment="1">
      <alignment horizontal="right" vertical="top" wrapText="1"/>
    </xf>
    <xf numFmtId="49" fontId="36" fillId="3" borderId="8" xfId="0" applyNumberFormat="1" applyFont="1" applyFill="1" applyBorder="1" applyAlignment="1">
      <alignment horizontal="left" vertical="top" wrapText="1"/>
    </xf>
    <xf numFmtId="49" fontId="46" fillId="3" borderId="2" xfId="0" applyNumberFormat="1" applyFont="1" applyFill="1" applyBorder="1" applyAlignment="1">
      <alignment horizontal="center" vertical="top" wrapText="1"/>
    </xf>
    <xf numFmtId="49" fontId="36" fillId="3" borderId="11" xfId="0" applyNumberFormat="1" applyFont="1" applyFill="1" applyBorder="1" applyAlignment="1">
      <alignment horizontal="center" vertical="top" wrapText="1"/>
    </xf>
    <xf numFmtId="4" fontId="36" fillId="3" borderId="11" xfId="0" applyNumberFormat="1" applyFont="1" applyFill="1" applyBorder="1" applyAlignment="1">
      <alignment horizontal="right" vertical="top" wrapText="1"/>
    </xf>
    <xf numFmtId="4" fontId="36" fillId="3" borderId="12" xfId="0" applyNumberFormat="1" applyFont="1" applyFill="1" applyBorder="1" applyAlignment="1">
      <alignment horizontal="right" vertical="top" wrapText="1"/>
    </xf>
    <xf numFmtId="49" fontId="46" fillId="4" borderId="30" xfId="0" applyNumberFormat="1" applyFont="1" applyFill="1" applyBorder="1" applyAlignment="1">
      <alignment horizontal="left" vertical="top" wrapText="1"/>
    </xf>
    <xf numFmtId="49" fontId="46" fillId="4" borderId="23" xfId="0" applyNumberFormat="1" applyFont="1" applyFill="1" applyBorder="1" applyAlignment="1">
      <alignment horizontal="center" vertical="top" wrapText="1"/>
    </xf>
    <xf numFmtId="4" fontId="46" fillId="4" borderId="23" xfId="0" applyNumberFormat="1" applyFont="1" applyFill="1" applyBorder="1" applyAlignment="1">
      <alignment horizontal="right" vertical="top" wrapText="1"/>
    </xf>
    <xf numFmtId="4" fontId="46" fillId="4" borderId="31" xfId="0" applyNumberFormat="1" applyFont="1" applyFill="1" applyBorder="1" applyAlignment="1">
      <alignment horizontal="right" vertical="top" wrapText="1"/>
    </xf>
    <xf numFmtId="49" fontId="46" fillId="4" borderId="39" xfId="0" applyNumberFormat="1" applyFont="1" applyFill="1" applyBorder="1" applyAlignment="1">
      <alignment horizontal="left" vertical="top" wrapText="1"/>
    </xf>
    <xf numFmtId="49" fontId="46" fillId="4" borderId="24" xfId="0" applyNumberFormat="1" applyFont="1" applyFill="1" applyBorder="1" applyAlignment="1">
      <alignment horizontal="center" vertical="top" wrapText="1"/>
    </xf>
    <xf numFmtId="4" fontId="46" fillId="4" borderId="24" xfId="0" applyNumberFormat="1" applyFont="1" applyFill="1" applyBorder="1" applyAlignment="1">
      <alignment horizontal="right" vertical="top" wrapText="1"/>
    </xf>
    <xf numFmtId="4" fontId="46" fillId="4" borderId="25" xfId="0" applyNumberFormat="1" applyFont="1" applyFill="1" applyBorder="1" applyAlignment="1">
      <alignment horizontal="right" vertical="top" wrapText="1"/>
    </xf>
    <xf numFmtId="4" fontId="47" fillId="3" borderId="2" xfId="0" applyNumberFormat="1" applyFont="1" applyFill="1" applyBorder="1" applyAlignment="1">
      <alignment horizontal="right" vertical="top" wrapText="1"/>
    </xf>
    <xf numFmtId="4" fontId="47" fillId="3" borderId="9" xfId="0" applyNumberFormat="1" applyFont="1" applyFill="1" applyBorder="1" applyAlignment="1">
      <alignment horizontal="right" vertical="top" wrapText="1"/>
    </xf>
    <xf numFmtId="49" fontId="36" fillId="0" borderId="5" xfId="0" applyNumberFormat="1" applyFont="1" applyBorder="1" applyAlignment="1">
      <alignment horizontal="left" vertical="center" wrapText="1"/>
    </xf>
    <xf numFmtId="49" fontId="36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6" fillId="0" borderId="24" xfId="0" applyNumberFormat="1" applyFont="1" applyBorder="1" applyAlignment="1">
      <alignment horizontal="right" vertical="center" wrapText="1"/>
    </xf>
    <xf numFmtId="4" fontId="36" fillId="0" borderId="25" xfId="0" applyNumberFormat="1" applyFont="1" applyBorder="1" applyAlignment="1">
      <alignment horizontal="right" vertical="center" wrapText="1"/>
    </xf>
    <xf numFmtId="49" fontId="36" fillId="0" borderId="10" xfId="0" applyNumberFormat="1" applyFont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" fontId="36" fillId="0" borderId="11" xfId="0" applyNumberFormat="1" applyFont="1" applyBorder="1" applyAlignment="1">
      <alignment horizontal="right" vertical="center" wrapText="1"/>
    </xf>
    <xf numFmtId="4" fontId="36" fillId="0" borderId="12" xfId="0" applyNumberFormat="1" applyFont="1" applyBorder="1" applyAlignment="1">
      <alignment horizontal="right" vertical="center" wrapText="1"/>
    </xf>
    <xf numFmtId="49" fontId="36" fillId="0" borderId="21" xfId="0" applyNumberFormat="1" applyFont="1" applyBorder="1" applyAlignment="1">
      <alignment horizontal="left" vertical="top" wrapText="1"/>
    </xf>
    <xf numFmtId="4" fontId="36" fillId="0" borderId="22" xfId="0" applyNumberFormat="1" applyFont="1" applyBorder="1" applyAlignment="1">
      <alignment horizontal="right" vertical="top" wrapText="1"/>
    </xf>
    <xf numFmtId="49" fontId="46" fillId="4" borderId="4" xfId="0" applyNumberFormat="1" applyFont="1" applyFill="1" applyBorder="1" applyAlignment="1">
      <alignment vertical="top" wrapText="1"/>
    </xf>
    <xf numFmtId="4" fontId="46" fillId="4" borderId="4" xfId="0" applyNumberFormat="1" applyFont="1" applyFill="1" applyBorder="1" applyAlignment="1">
      <alignment vertical="top" wrapText="1"/>
    </xf>
    <xf numFmtId="49" fontId="46" fillId="4" borderId="3" xfId="0" applyNumberFormat="1" applyFont="1" applyFill="1" applyBorder="1" applyAlignment="1">
      <alignment horizontal="left" vertical="top" wrapText="1"/>
    </xf>
    <xf numFmtId="49" fontId="46" fillId="4" borderId="3" xfId="0" applyNumberFormat="1" applyFont="1" applyFill="1" applyBorder="1" applyAlignment="1">
      <alignment horizontal="center" vertical="top" wrapText="1"/>
    </xf>
    <xf numFmtId="4" fontId="46" fillId="4" borderId="3" xfId="0" applyNumberFormat="1" applyFont="1" applyFill="1" applyBorder="1" applyAlignment="1">
      <alignment horizontal="right" vertical="top" wrapText="1"/>
    </xf>
    <xf numFmtId="49" fontId="36" fillId="3" borderId="5" xfId="0" applyNumberFormat="1" applyFont="1" applyFill="1" applyBorder="1" applyAlignment="1">
      <alignment horizontal="left" vertical="top" wrapText="1"/>
    </xf>
    <xf numFmtId="49" fontId="36" fillId="3" borderId="6" xfId="0" applyNumberFormat="1" applyFont="1" applyFill="1" applyBorder="1" applyAlignment="1">
      <alignment horizontal="center" vertical="top" wrapText="1"/>
    </xf>
    <xf numFmtId="0" fontId="36" fillId="3" borderId="6" xfId="0" applyFont="1" applyFill="1" applyBorder="1" applyAlignment="1">
      <alignment horizontal="left" vertical="top" wrapText="1"/>
    </xf>
    <xf numFmtId="0" fontId="36" fillId="3" borderId="6" xfId="0" applyFont="1" applyFill="1" applyBorder="1" applyAlignment="1">
      <alignment horizontal="center" vertical="top" wrapText="1"/>
    </xf>
    <xf numFmtId="4" fontId="36" fillId="3" borderId="6" xfId="0" applyNumberFormat="1" applyFont="1" applyFill="1" applyBorder="1" applyAlignment="1">
      <alignment horizontal="right" vertical="top" wrapText="1"/>
    </xf>
    <xf numFmtId="4" fontId="36" fillId="3" borderId="7" xfId="0" applyNumberFormat="1" applyFont="1" applyFill="1" applyBorder="1" applyAlignment="1">
      <alignment horizontal="right" vertical="top" wrapText="1"/>
    </xf>
    <xf numFmtId="49" fontId="47" fillId="3" borderId="3" xfId="0" applyNumberFormat="1" applyFont="1" applyFill="1" applyBorder="1" applyAlignment="1">
      <alignment horizontal="left" vertical="top" wrapText="1"/>
    </xf>
    <xf numFmtId="49" fontId="47" fillId="3" borderId="3" xfId="0" applyNumberFormat="1" applyFont="1" applyFill="1" applyBorder="1" applyAlignment="1">
      <alignment horizontal="center" vertical="top" wrapText="1"/>
    </xf>
    <xf numFmtId="0" fontId="36" fillId="3" borderId="3" xfId="0" applyFont="1" applyFill="1" applyBorder="1" applyAlignment="1">
      <alignment horizontal="center" vertical="top" wrapText="1"/>
    </xf>
    <xf numFmtId="4" fontId="36" fillId="3" borderId="14" xfId="0" applyNumberFormat="1" applyFont="1" applyFill="1" applyBorder="1" applyAlignment="1">
      <alignment horizontal="right" vertical="top" wrapText="1"/>
    </xf>
    <xf numFmtId="49" fontId="36" fillId="3" borderId="6" xfId="0" applyNumberFormat="1" applyFont="1" applyFill="1" applyBorder="1" applyAlignment="1">
      <alignment vertical="center" wrapText="1"/>
    </xf>
    <xf numFmtId="0" fontId="36" fillId="3" borderId="6" xfId="0" applyFont="1" applyFill="1" applyBorder="1" applyAlignment="1">
      <alignment vertical="center" wrapText="1"/>
    </xf>
    <xf numFmtId="4" fontId="36" fillId="3" borderId="6" xfId="0" applyNumberFormat="1" applyFont="1" applyFill="1" applyBorder="1" applyAlignment="1">
      <alignment vertical="center" wrapText="1"/>
    </xf>
    <xf numFmtId="4" fontId="36" fillId="3" borderId="7" xfId="0" applyNumberFormat="1" applyFont="1" applyFill="1" applyBorder="1" applyAlignment="1">
      <alignment vertical="center" wrapText="1"/>
    </xf>
    <xf numFmtId="49" fontId="36" fillId="3" borderId="10" xfId="0" applyNumberFormat="1" applyFont="1" applyFill="1" applyBorder="1" applyAlignment="1">
      <alignment horizontal="left" vertical="top" wrapText="1"/>
    </xf>
    <xf numFmtId="49" fontId="36" fillId="3" borderId="11" xfId="0" applyNumberFormat="1" applyFont="1" applyFill="1" applyBorder="1" applyAlignment="1">
      <alignment vertical="center" wrapText="1"/>
    </xf>
    <xf numFmtId="0" fontId="36" fillId="3" borderId="11" xfId="0" applyFont="1" applyFill="1" applyBorder="1" applyAlignment="1">
      <alignment vertical="center" wrapText="1"/>
    </xf>
    <xf numFmtId="4" fontId="36" fillId="3" borderId="11" xfId="0" applyNumberFormat="1" applyFont="1" applyFill="1" applyBorder="1" applyAlignment="1">
      <alignment vertical="center" wrapText="1"/>
    </xf>
    <xf numFmtId="4" fontId="36" fillId="3" borderId="12" xfId="0" applyNumberFormat="1" applyFont="1" applyFill="1" applyBorder="1" applyAlignment="1">
      <alignment vertical="center" wrapText="1"/>
    </xf>
    <xf numFmtId="49" fontId="36" fillId="0" borderId="37" xfId="0" applyNumberFormat="1" applyFont="1" applyBorder="1" applyAlignment="1">
      <alignment horizontal="left" vertical="center" wrapText="1"/>
    </xf>
    <xf numFmtId="49" fontId="36" fillId="0" borderId="4" xfId="0" applyNumberFormat="1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right" vertical="center" wrapText="1"/>
    </xf>
    <xf numFmtId="4" fontId="36" fillId="0" borderId="18" xfId="0" applyNumberFormat="1" applyFont="1" applyBorder="1" applyAlignment="1">
      <alignment horizontal="right" vertical="center" wrapText="1"/>
    </xf>
    <xf numFmtId="49" fontId="36" fillId="0" borderId="11" xfId="0" applyNumberFormat="1" applyFont="1" applyBorder="1" applyAlignment="1">
      <alignment horizontal="right" vertical="center" wrapText="1"/>
    </xf>
    <xf numFmtId="49" fontId="36" fillId="4" borderId="6" xfId="0" applyNumberFormat="1" applyFont="1" applyFill="1" applyBorder="1" applyAlignment="1">
      <alignment horizontal="center" vertical="top" wrapText="1"/>
    </xf>
    <xf numFmtId="4" fontId="36" fillId="3" borderId="9" xfId="0" applyNumberFormat="1" applyFont="1" applyFill="1" applyBorder="1" applyAlignment="1">
      <alignment horizontal="right" vertical="top" wrapText="1"/>
    </xf>
    <xf numFmtId="49" fontId="36" fillId="0" borderId="19" xfId="0" applyNumberFormat="1" applyFont="1" applyBorder="1" applyAlignment="1">
      <alignment horizontal="center" vertical="top" wrapText="1"/>
    </xf>
    <xf numFmtId="49" fontId="46" fillId="4" borderId="4" xfId="0" applyNumberFormat="1" applyFont="1" applyFill="1" applyBorder="1" applyAlignment="1">
      <alignment horizontal="left" vertical="top" wrapText="1"/>
    </xf>
    <xf numFmtId="49" fontId="36" fillId="3" borderId="3" xfId="0" applyNumberFormat="1" applyFont="1" applyFill="1" applyBorder="1" applyAlignment="1">
      <alignment horizontal="left" vertical="top" wrapText="1"/>
    </xf>
    <xf numFmtId="49" fontId="36" fillId="3" borderId="3" xfId="0" applyNumberFormat="1" applyFont="1" applyFill="1" applyBorder="1" applyAlignment="1">
      <alignment horizontal="center" vertical="top" wrapText="1"/>
    </xf>
    <xf numFmtId="49" fontId="36" fillId="0" borderId="26" xfId="0" applyNumberFormat="1" applyFont="1" applyBorder="1" applyAlignment="1">
      <alignment horizontal="left" vertical="top" wrapText="1"/>
    </xf>
    <xf numFmtId="49" fontId="36" fillId="0" borderId="5" xfId="0" applyNumberFormat="1" applyFont="1" applyFill="1" applyBorder="1" applyAlignment="1">
      <alignment horizontal="left" vertical="top" wrapText="1"/>
    </xf>
    <xf numFmtId="49" fontId="36" fillId="0" borderId="6" xfId="0" applyNumberFormat="1" applyFont="1" applyFill="1" applyBorder="1" applyAlignment="1">
      <alignment horizontal="center" vertical="top" wrapText="1"/>
    </xf>
    <xf numFmtId="4" fontId="36" fillId="0" borderId="6" xfId="0" applyNumberFormat="1" applyFont="1" applyFill="1" applyBorder="1" applyAlignment="1">
      <alignment horizontal="right" vertical="top" wrapText="1"/>
    </xf>
    <xf numFmtId="4" fontId="36" fillId="0" borderId="7" xfId="0" applyNumberFormat="1" applyFont="1" applyFill="1" applyBorder="1" applyAlignment="1">
      <alignment horizontal="right" vertical="top" wrapText="1"/>
    </xf>
    <xf numFmtId="49" fontId="36" fillId="0" borderId="10" xfId="0" applyNumberFormat="1" applyFont="1" applyFill="1" applyBorder="1" applyAlignment="1">
      <alignment horizontal="left" vertical="top" wrapText="1"/>
    </xf>
    <xf numFmtId="49" fontId="36" fillId="0" borderId="11" xfId="0" applyNumberFormat="1" applyFont="1" applyFill="1" applyBorder="1" applyAlignment="1">
      <alignment horizontal="center" vertical="top" wrapText="1"/>
    </xf>
    <xf numFmtId="4" fontId="36" fillId="0" borderId="11" xfId="0" applyNumberFormat="1" applyFont="1" applyFill="1" applyBorder="1" applyAlignment="1">
      <alignment horizontal="right" vertical="top" wrapText="1"/>
    </xf>
    <xf numFmtId="4" fontId="36" fillId="0" borderId="12" xfId="0" applyNumberFormat="1" applyFont="1" applyFill="1" applyBorder="1" applyAlignment="1">
      <alignment horizontal="right" vertical="top" wrapText="1"/>
    </xf>
    <xf numFmtId="49" fontId="36" fillId="3" borderId="27" xfId="0" applyNumberFormat="1" applyFont="1" applyFill="1" applyBorder="1" applyAlignment="1">
      <alignment horizontal="left" vertical="top" wrapText="1"/>
    </xf>
    <xf numFmtId="49" fontId="36" fillId="3" borderId="28" xfId="0" applyNumberFormat="1" applyFont="1" applyFill="1" applyBorder="1" applyAlignment="1">
      <alignment horizontal="center" vertical="top" wrapText="1"/>
    </xf>
    <xf numFmtId="4" fontId="36" fillId="3" borderId="28" xfId="0" applyNumberFormat="1" applyFont="1" applyFill="1" applyBorder="1" applyAlignment="1">
      <alignment horizontal="right" vertical="top" wrapText="1"/>
    </xf>
    <xf numFmtId="4" fontId="36" fillId="3" borderId="29" xfId="0" applyNumberFormat="1" applyFont="1" applyFill="1" applyBorder="1" applyAlignment="1">
      <alignment horizontal="right" vertical="top" wrapText="1"/>
    </xf>
    <xf numFmtId="49" fontId="36" fillId="0" borderId="2" xfId="0" applyNumberFormat="1" applyFont="1" applyFill="1" applyBorder="1" applyAlignment="1">
      <alignment horizontal="left" vertical="top" wrapText="1"/>
    </xf>
    <xf numFmtId="49" fontId="36" fillId="0" borderId="2" xfId="0" applyNumberFormat="1" applyFont="1" applyFill="1" applyBorder="1" applyAlignment="1">
      <alignment horizontal="center" vertical="top" wrapText="1"/>
    </xf>
    <xf numFmtId="4" fontId="47" fillId="0" borderId="2" xfId="0" applyNumberFormat="1" applyFont="1" applyFill="1" applyBorder="1" applyAlignment="1">
      <alignment horizontal="right" vertical="top" wrapText="1"/>
    </xf>
    <xf numFmtId="0" fontId="48" fillId="3" borderId="2" xfId="0" applyFont="1" applyFill="1" applyBorder="1" applyAlignment="1">
      <alignment vertical="top"/>
    </xf>
    <xf numFmtId="49" fontId="46" fillId="4" borderId="2" xfId="0" applyNumberFormat="1" applyFont="1" applyFill="1" applyBorder="1" applyAlignment="1">
      <alignment horizontal="left"/>
    </xf>
    <xf numFmtId="49" fontId="46" fillId="4" borderId="2" xfId="0" applyNumberFormat="1" applyFont="1" applyFill="1" applyBorder="1" applyAlignment="1">
      <alignment horizontal="center"/>
    </xf>
    <xf numFmtId="49" fontId="46" fillId="4" borderId="2" xfId="0" applyNumberFormat="1" applyFont="1" applyFill="1" applyBorder="1" applyAlignment="1">
      <alignment horizontal="center" wrapText="1"/>
    </xf>
    <xf numFmtId="4" fontId="46" fillId="4" borderId="2" xfId="0" applyNumberFormat="1" applyFont="1" applyFill="1" applyBorder="1" applyAlignment="1">
      <alignment horizontal="right" wrapText="1"/>
    </xf>
    <xf numFmtId="49" fontId="46" fillId="0" borderId="2" xfId="0" applyNumberFormat="1" applyFont="1" applyBorder="1" applyAlignment="1">
      <alignment horizontal="left" wrapText="1"/>
    </xf>
    <xf numFmtId="49" fontId="46" fillId="0" borderId="2" xfId="0" applyNumberFormat="1" applyFont="1" applyBorder="1" applyAlignment="1">
      <alignment horizontal="center"/>
    </xf>
    <xf numFmtId="49" fontId="46" fillId="0" borderId="2" xfId="0" applyNumberFormat="1" applyFont="1" applyBorder="1" applyAlignment="1">
      <alignment horizontal="center" wrapText="1"/>
    </xf>
    <xf numFmtId="164" fontId="46" fillId="0" borderId="2" xfId="0" applyNumberFormat="1" applyFont="1" applyBorder="1" applyAlignment="1">
      <alignment horizontal="right" wrapText="1"/>
    </xf>
    <xf numFmtId="0" fontId="20" fillId="4" borderId="34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vertical="center"/>
    </xf>
    <xf numFmtId="2" fontId="31" fillId="0" borderId="2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top"/>
    </xf>
    <xf numFmtId="0" fontId="31" fillId="0" borderId="23" xfId="0" applyFont="1" applyBorder="1" applyAlignment="1">
      <alignment vertical="center" wrapText="1"/>
    </xf>
    <xf numFmtId="2" fontId="31" fillId="0" borderId="3" xfId="0" applyNumberFormat="1" applyFont="1" applyBorder="1" applyAlignment="1">
      <alignment horizontal="center" vertical="center"/>
    </xf>
    <xf numFmtId="0" fontId="20" fillId="0" borderId="3" xfId="0" applyFont="1" applyBorder="1"/>
    <xf numFmtId="0" fontId="31" fillId="0" borderId="4" xfId="0" applyFont="1" applyBorder="1" applyAlignment="1">
      <alignment vertical="center" wrapText="1"/>
    </xf>
    <xf numFmtId="2" fontId="31" fillId="0" borderId="4" xfId="0" applyNumberFormat="1" applyFont="1" applyBorder="1" applyAlignment="1">
      <alignment vertical="center"/>
    </xf>
    <xf numFmtId="0" fontId="20" fillId="0" borderId="3" xfId="0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0" fontId="20" fillId="0" borderId="4" xfId="0" applyFont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20" fillId="4" borderId="35" xfId="0" applyFont="1" applyFill="1" applyBorder="1"/>
    <xf numFmtId="0" fontId="20" fillId="4" borderId="4" xfId="0" applyFont="1" applyFill="1" applyBorder="1" applyAlignment="1">
      <alignment horizontal="center"/>
    </xf>
    <xf numFmtId="2" fontId="20" fillId="4" borderId="4" xfId="0" applyNumberFormat="1" applyFont="1" applyFill="1" applyBorder="1" applyAlignment="1">
      <alignment horizontal="center"/>
    </xf>
    <xf numFmtId="4" fontId="20" fillId="0" borderId="2" xfId="0" applyNumberFormat="1" applyFont="1" applyBorder="1" applyAlignment="1">
      <alignment horizontal="center" vertical="center"/>
    </xf>
    <xf numFmtId="4" fontId="31" fillId="3" borderId="2" xfId="0" applyNumberFormat="1" applyFont="1" applyFill="1" applyBorder="1" applyAlignment="1">
      <alignment horizontal="left" vertical="center" wrapText="1"/>
    </xf>
    <xf numFmtId="4" fontId="31" fillId="0" borderId="2" xfId="0" applyNumberFormat="1" applyFont="1" applyBorder="1" applyAlignment="1">
      <alignment horizontal="justify" vertical="justify" wrapText="1"/>
    </xf>
    <xf numFmtId="4" fontId="31" fillId="0" borderId="2" xfId="0" applyNumberFormat="1" applyFont="1" applyBorder="1" applyAlignment="1">
      <alignment horizontal="left" vertical="center" wrapText="1"/>
    </xf>
    <xf numFmtId="4" fontId="31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left" vertical="center" wrapText="1"/>
    </xf>
    <xf numFmtId="49" fontId="31" fillId="0" borderId="3" xfId="0" applyNumberFormat="1" applyFont="1" applyBorder="1" applyAlignment="1">
      <alignment horizontal="center" wrapText="1"/>
    </xf>
    <xf numFmtId="0" fontId="31" fillId="0" borderId="3" xfId="0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/&#1073;&#1102;&#1076;&#1078;&#1077;&#1090;%202021-2023/&#1073;&#1102;&#1076;&#1078;&#1077;&#1090;2021-2023/&#1056;&#1072;&#1089;&#1093;&#1086;&#1076;&#1099;-&#1076;&#1086;&#1093;&#1086;&#1076;&#1099;%20&#1085;&#1072;%2021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2 с КЦ"/>
      <sheetName val="ПРИЛОЖЕНИЕ 3"/>
      <sheetName val="ПРИЛОЖЕНИЕ 6"/>
      <sheetName val="ПРИЛОЖЕНИЕ 6.1."/>
      <sheetName val="ПРИЛОЖЕНИЕ 7"/>
      <sheetName val="ПРИЛОЖЕНИЕ 9"/>
      <sheetName val="ПРИЛОЖЕНИЕ 10"/>
      <sheetName val="ПРИЛОЖЕНИЕ 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46">
          <cell r="H46">
            <v>0</v>
          </cell>
        </row>
        <row r="67">
          <cell r="H67">
            <v>1492.85</v>
          </cell>
        </row>
        <row r="72">
          <cell r="G72">
            <v>35</v>
          </cell>
          <cell r="H72">
            <v>35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opLeftCell="A46" workbookViewId="0">
      <selection activeCell="B25" sqref="B25"/>
    </sheetView>
  </sheetViews>
  <sheetFormatPr defaultRowHeight="15" x14ac:dyDescent="0.25"/>
  <cols>
    <col min="1" max="1" width="17" style="20" customWidth="1"/>
    <col min="2" max="2" width="25.42578125" customWidth="1"/>
    <col min="3" max="3" width="15.85546875" style="7" customWidth="1"/>
    <col min="4" max="4" width="8.42578125" style="9" customWidth="1"/>
    <col min="5" max="5" width="15.7109375" style="7" customWidth="1"/>
    <col min="6" max="6" width="15.5703125" style="7" customWidth="1"/>
    <col min="8" max="8" width="12.85546875" bestFit="1" customWidth="1"/>
  </cols>
  <sheetData>
    <row r="1" spans="1:6" x14ac:dyDescent="0.25">
      <c r="A1" s="19"/>
      <c r="B1" s="1"/>
      <c r="C1" s="3"/>
      <c r="D1" s="8"/>
      <c r="E1" s="3"/>
      <c r="F1" s="4" t="s">
        <v>0</v>
      </c>
    </row>
    <row r="2" spans="1:6" x14ac:dyDescent="0.25">
      <c r="A2" s="19"/>
      <c r="B2" s="1"/>
      <c r="C2" s="3"/>
      <c r="D2" s="8"/>
      <c r="E2" s="3"/>
      <c r="F2" s="5" t="s">
        <v>1</v>
      </c>
    </row>
    <row r="3" spans="1:6" x14ac:dyDescent="0.25">
      <c r="A3" s="19"/>
      <c r="B3" s="1"/>
      <c r="C3" s="3"/>
      <c r="D3" s="8"/>
      <c r="E3" s="3"/>
      <c r="F3" s="5" t="s">
        <v>2</v>
      </c>
    </row>
    <row r="4" spans="1:6" x14ac:dyDescent="0.25">
      <c r="B4" s="1"/>
      <c r="C4" s="3"/>
      <c r="D4" s="8"/>
      <c r="E4" s="3"/>
      <c r="F4" s="5" t="s">
        <v>322</v>
      </c>
    </row>
    <row r="5" spans="1:6" x14ac:dyDescent="0.25">
      <c r="B5" s="1"/>
      <c r="C5" s="3"/>
      <c r="D5" s="8"/>
      <c r="E5" s="6"/>
      <c r="F5" s="3"/>
    </row>
    <row r="6" spans="1:6" x14ac:dyDescent="0.25">
      <c r="A6" s="76" t="s">
        <v>70</v>
      </c>
      <c r="B6" s="76"/>
      <c r="C6" s="76"/>
      <c r="D6" s="76"/>
      <c r="E6" s="76"/>
      <c r="F6" s="77"/>
    </row>
    <row r="7" spans="1:6" x14ac:dyDescent="0.25">
      <c r="A7" s="78"/>
      <c r="B7" s="78"/>
      <c r="C7" s="78"/>
      <c r="D7" s="78"/>
      <c r="E7" s="78"/>
      <c r="F7" s="79"/>
    </row>
    <row r="8" spans="1:6" ht="126" x14ac:dyDescent="0.25">
      <c r="A8" s="289" t="s">
        <v>3</v>
      </c>
      <c r="B8" s="289" t="s">
        <v>4</v>
      </c>
      <c r="C8" s="290" t="s">
        <v>6</v>
      </c>
      <c r="D8" s="291" t="s">
        <v>5</v>
      </c>
      <c r="E8" s="290" t="s">
        <v>7</v>
      </c>
      <c r="F8" s="290" t="s">
        <v>67</v>
      </c>
    </row>
    <row r="9" spans="1:6" ht="31.5" x14ac:dyDescent="0.25">
      <c r="A9" s="292"/>
      <c r="B9" s="293" t="s">
        <v>8</v>
      </c>
      <c r="C9" s="294">
        <f>+C10+C25</f>
        <v>28085925</v>
      </c>
      <c r="D9" s="295"/>
      <c r="E9" s="294">
        <f>+E10+E25</f>
        <v>28468925</v>
      </c>
      <c r="F9" s="294">
        <f>+F10+F25</f>
        <v>29167725</v>
      </c>
    </row>
    <row r="10" spans="1:6" ht="15.75" x14ac:dyDescent="0.25">
      <c r="A10" s="292"/>
      <c r="B10" s="293" t="s">
        <v>9</v>
      </c>
      <c r="C10" s="296">
        <f>+C11+C13+C16+C18+C20</f>
        <v>27048200</v>
      </c>
      <c r="D10" s="291"/>
      <c r="E10" s="296">
        <f>+E11+E13+E16+E18+E20</f>
        <v>27431200</v>
      </c>
      <c r="F10" s="296">
        <f>+F11+F13+F16+F18+F20</f>
        <v>28130000</v>
      </c>
    </row>
    <row r="11" spans="1:6" ht="27" customHeight="1" x14ac:dyDescent="0.25">
      <c r="A11" s="297" t="s">
        <v>10</v>
      </c>
      <c r="B11" s="289" t="s">
        <v>11</v>
      </c>
      <c r="C11" s="296">
        <f>SUM(C12:C12)</f>
        <v>2670000</v>
      </c>
      <c r="D11" s="291"/>
      <c r="E11" s="296">
        <f>SUM(E12:E12)</f>
        <v>2750000</v>
      </c>
      <c r="F11" s="296">
        <f>SUM(F12:F12)</f>
        <v>2980000</v>
      </c>
    </row>
    <row r="12" spans="1:6" ht="173.25" x14ac:dyDescent="0.25">
      <c r="A12" s="298" t="s">
        <v>12</v>
      </c>
      <c r="B12" s="298" t="s">
        <v>13</v>
      </c>
      <c r="C12" s="284">
        <v>2670000</v>
      </c>
      <c r="D12" s="299"/>
      <c r="E12" s="284">
        <v>2750000</v>
      </c>
      <c r="F12" s="284">
        <v>2980000</v>
      </c>
    </row>
    <row r="13" spans="1:6" ht="78.75" x14ac:dyDescent="0.25">
      <c r="A13" s="297" t="s">
        <v>14</v>
      </c>
      <c r="B13" s="289" t="s">
        <v>15</v>
      </c>
      <c r="C13" s="296">
        <f>SUM(C14:C15)</f>
        <v>2325400</v>
      </c>
      <c r="D13" s="291"/>
      <c r="E13" s="296">
        <f>SUM(E14:E15)</f>
        <v>2418500</v>
      </c>
      <c r="F13" s="296">
        <f>SUM(F14:F15)</f>
        <v>2792888</v>
      </c>
    </row>
    <row r="14" spans="1:6" ht="157.5" x14ac:dyDescent="0.25">
      <c r="A14" s="298" t="s">
        <v>16</v>
      </c>
      <c r="B14" s="298" t="s">
        <v>17</v>
      </c>
      <c r="C14" s="300">
        <v>851590</v>
      </c>
      <c r="D14" s="301"/>
      <c r="E14" s="300">
        <v>912150</v>
      </c>
      <c r="F14" s="300">
        <v>1176400</v>
      </c>
    </row>
    <row r="15" spans="1:6" ht="157.5" x14ac:dyDescent="0.25">
      <c r="A15" s="298" t="s">
        <v>18</v>
      </c>
      <c r="B15" s="298" t="s">
        <v>19</v>
      </c>
      <c r="C15" s="300">
        <v>1473810</v>
      </c>
      <c r="D15" s="301"/>
      <c r="E15" s="300">
        <v>1506350</v>
      </c>
      <c r="F15" s="300">
        <v>1616488</v>
      </c>
    </row>
    <row r="16" spans="1:6" ht="47.25" x14ac:dyDescent="0.25">
      <c r="A16" s="297" t="s">
        <v>20</v>
      </c>
      <c r="B16" s="289" t="s">
        <v>21</v>
      </c>
      <c r="C16" s="296">
        <f>+C17</f>
        <v>345000</v>
      </c>
      <c r="D16" s="291"/>
      <c r="E16" s="296">
        <f>+E17</f>
        <v>354900</v>
      </c>
      <c r="F16" s="296">
        <f>+F17</f>
        <v>383000</v>
      </c>
    </row>
    <row r="17" spans="1:6" ht="31.5" x14ac:dyDescent="0.25">
      <c r="A17" s="298" t="s">
        <v>22</v>
      </c>
      <c r="B17" s="298" t="s">
        <v>21</v>
      </c>
      <c r="C17" s="302">
        <v>345000</v>
      </c>
      <c r="D17" s="303"/>
      <c r="E17" s="302">
        <v>354900</v>
      </c>
      <c r="F17" s="302">
        <v>383000</v>
      </c>
    </row>
    <row r="18" spans="1:6" ht="31.5" x14ac:dyDescent="0.25">
      <c r="A18" s="297" t="s">
        <v>23</v>
      </c>
      <c r="B18" s="289" t="s">
        <v>24</v>
      </c>
      <c r="C18" s="296">
        <f>+C19</f>
        <v>1657800</v>
      </c>
      <c r="D18" s="291"/>
      <c r="E18" s="296">
        <f>+E19</f>
        <v>1657800</v>
      </c>
      <c r="F18" s="296">
        <f>+F19</f>
        <v>1724112</v>
      </c>
    </row>
    <row r="19" spans="1:6" ht="94.5" x14ac:dyDescent="0.25">
      <c r="A19" s="298" t="s">
        <v>25</v>
      </c>
      <c r="B19" s="298" t="s">
        <v>26</v>
      </c>
      <c r="C19" s="284">
        <v>1657800</v>
      </c>
      <c r="D19" s="299"/>
      <c r="E19" s="284">
        <v>1657800</v>
      </c>
      <c r="F19" s="284">
        <v>1724112</v>
      </c>
    </row>
    <row r="20" spans="1:6" ht="31.5" x14ac:dyDescent="0.25">
      <c r="A20" s="297" t="s">
        <v>27</v>
      </c>
      <c r="B20" s="289" t="s">
        <v>28</v>
      </c>
      <c r="C20" s="296">
        <f>+C21+C23</f>
        <v>20050000</v>
      </c>
      <c r="D20" s="291"/>
      <c r="E20" s="296">
        <f>+E21+E23</f>
        <v>20250000</v>
      </c>
      <c r="F20" s="296">
        <f>+F21+F23</f>
        <v>20250000</v>
      </c>
    </row>
    <row r="21" spans="1:6" ht="31.5" x14ac:dyDescent="0.25">
      <c r="A21" s="292" t="s">
        <v>29</v>
      </c>
      <c r="B21" s="292" t="s">
        <v>30</v>
      </c>
      <c r="C21" s="296">
        <f>+C22</f>
        <v>13200000</v>
      </c>
      <c r="D21" s="291"/>
      <c r="E21" s="296">
        <f>+E22</f>
        <v>13300000</v>
      </c>
      <c r="F21" s="296">
        <f>+F22</f>
        <v>13300000</v>
      </c>
    </row>
    <row r="22" spans="1:6" ht="78.75" x14ac:dyDescent="0.25">
      <c r="A22" s="298" t="s">
        <v>31</v>
      </c>
      <c r="B22" s="298" t="s">
        <v>32</v>
      </c>
      <c r="C22" s="304">
        <v>13200000</v>
      </c>
      <c r="D22" s="305"/>
      <c r="E22" s="304">
        <v>13300000</v>
      </c>
      <c r="F22" s="304">
        <v>13300000</v>
      </c>
    </row>
    <row r="23" spans="1:6" ht="31.5" x14ac:dyDescent="0.25">
      <c r="A23" s="292" t="s">
        <v>33</v>
      </c>
      <c r="B23" s="292" t="s">
        <v>34</v>
      </c>
      <c r="C23" s="296">
        <f>+C24</f>
        <v>6850000</v>
      </c>
      <c r="D23" s="291"/>
      <c r="E23" s="296">
        <f>+E24</f>
        <v>6950000</v>
      </c>
      <c r="F23" s="296">
        <f>+F24</f>
        <v>6950000</v>
      </c>
    </row>
    <row r="24" spans="1:6" ht="121.5" customHeight="1" thickBot="1" x14ac:dyDescent="0.3">
      <c r="A24" s="306" t="s">
        <v>35</v>
      </c>
      <c r="B24" s="306" t="s">
        <v>36</v>
      </c>
      <c r="C24" s="307">
        <v>6850000</v>
      </c>
      <c r="D24" s="308"/>
      <c r="E24" s="307">
        <v>6950000</v>
      </c>
      <c r="F24" s="307">
        <v>6950000</v>
      </c>
    </row>
    <row r="25" spans="1:6" ht="29.25" customHeight="1" x14ac:dyDescent="0.25">
      <c r="A25" s="309"/>
      <c r="B25" s="348" t="s">
        <v>37</v>
      </c>
      <c r="C25" s="311">
        <f>+C26</f>
        <v>1037725</v>
      </c>
      <c r="D25" s="312"/>
      <c r="E25" s="311">
        <f>+E26</f>
        <v>1037725</v>
      </c>
      <c r="F25" s="313">
        <f>+F26</f>
        <v>1037725</v>
      </c>
    </row>
    <row r="26" spans="1:6" ht="110.25" x14ac:dyDescent="0.25">
      <c r="A26" s="314" t="s">
        <v>38</v>
      </c>
      <c r="B26" s="289" t="s">
        <v>39</v>
      </c>
      <c r="C26" s="296">
        <f>SUM(C27:C28)</f>
        <v>1037725</v>
      </c>
      <c r="D26" s="291"/>
      <c r="E26" s="296">
        <f>SUM(E27:E28)</f>
        <v>1037725</v>
      </c>
      <c r="F26" s="315">
        <f>SUM(F27:F28)</f>
        <v>1037725</v>
      </c>
    </row>
    <row r="27" spans="1:6" ht="141.75" x14ac:dyDescent="0.25">
      <c r="A27" s="316" t="s">
        <v>40</v>
      </c>
      <c r="B27" s="317" t="s">
        <v>41</v>
      </c>
      <c r="C27" s="287">
        <v>144495</v>
      </c>
      <c r="D27" s="318"/>
      <c r="E27" s="287">
        <v>144495</v>
      </c>
      <c r="F27" s="319">
        <v>144495</v>
      </c>
    </row>
    <row r="28" spans="1:6" ht="174" thickBot="1" x14ac:dyDescent="0.3">
      <c r="A28" s="320" t="s">
        <v>42</v>
      </c>
      <c r="B28" s="321" t="s">
        <v>43</v>
      </c>
      <c r="C28" s="322">
        <v>893230</v>
      </c>
      <c r="D28" s="323"/>
      <c r="E28" s="322">
        <v>893230</v>
      </c>
      <c r="F28" s="324">
        <v>893230</v>
      </c>
    </row>
    <row r="29" spans="1:6" ht="62.25" customHeight="1" x14ac:dyDescent="0.25">
      <c r="A29" s="325" t="s">
        <v>44</v>
      </c>
      <c r="B29" s="326" t="s">
        <v>45</v>
      </c>
      <c r="C29" s="327">
        <f>+C30</f>
        <v>33945043.840000004</v>
      </c>
      <c r="D29" s="328"/>
      <c r="E29" s="327">
        <f>+E30</f>
        <v>26883466.359999999</v>
      </c>
      <c r="F29" s="327">
        <f>+F30</f>
        <v>24760320</v>
      </c>
    </row>
    <row r="30" spans="1:6" s="2" customFormat="1" ht="94.5" x14ac:dyDescent="0.2">
      <c r="A30" s="297" t="s">
        <v>46</v>
      </c>
      <c r="B30" s="289" t="s">
        <v>47</v>
      </c>
      <c r="C30" s="296">
        <f>+C31+C32+C42+C45</f>
        <v>33945043.840000004</v>
      </c>
      <c r="D30" s="291"/>
      <c r="E30" s="296">
        <f>+E31+E32+E42+E45</f>
        <v>26883466.359999999</v>
      </c>
      <c r="F30" s="296">
        <f>+F31+F32+F42+F45</f>
        <v>24760320</v>
      </c>
    </row>
    <row r="31" spans="1:6" s="2" customFormat="1" ht="90.75" customHeight="1" thickBot="1" x14ac:dyDescent="0.25">
      <c r="A31" s="329" t="s">
        <v>442</v>
      </c>
      <c r="B31" s="330" t="s">
        <v>48</v>
      </c>
      <c r="C31" s="331">
        <f>17041500+5668000</f>
        <v>22709500</v>
      </c>
      <c r="D31" s="332"/>
      <c r="E31" s="331">
        <f>17705700+5664900</f>
        <v>23370600</v>
      </c>
      <c r="F31" s="331">
        <f>18410000+5666000</f>
        <v>24076000</v>
      </c>
    </row>
    <row r="32" spans="1:6" s="2" customFormat="1" ht="63" x14ac:dyDescent="0.2">
      <c r="A32" s="333" t="s">
        <v>49</v>
      </c>
      <c r="B32" s="334" t="s">
        <v>50</v>
      </c>
      <c r="C32" s="335">
        <f>SUM(C33:C41)</f>
        <v>10934623.84</v>
      </c>
      <c r="D32" s="336"/>
      <c r="E32" s="335">
        <f>SUM(E33:E41)</f>
        <v>3211946.36</v>
      </c>
      <c r="F32" s="337">
        <f>SUM(F33:F41)</f>
        <v>680800</v>
      </c>
    </row>
    <row r="33" spans="1:8" ht="31.5" x14ac:dyDescent="0.25">
      <c r="A33" s="338" t="s">
        <v>51</v>
      </c>
      <c r="B33" s="298" t="s">
        <v>52</v>
      </c>
      <c r="C33" s="300">
        <v>1567500</v>
      </c>
      <c r="D33" s="301">
        <v>1022</v>
      </c>
      <c r="E33" s="300">
        <v>0</v>
      </c>
      <c r="F33" s="339">
        <v>0</v>
      </c>
    </row>
    <row r="34" spans="1:8" ht="31.5" x14ac:dyDescent="0.25">
      <c r="A34" s="338" t="s">
        <v>51</v>
      </c>
      <c r="B34" s="298" t="s">
        <v>52</v>
      </c>
      <c r="C34" s="287">
        <v>793900</v>
      </c>
      <c r="D34" s="301">
        <v>1055</v>
      </c>
      <c r="E34" s="300">
        <v>621600</v>
      </c>
      <c r="F34" s="339">
        <v>680800</v>
      </c>
    </row>
    <row r="35" spans="1:8" ht="31.5" x14ac:dyDescent="0.25">
      <c r="A35" s="338" t="s">
        <v>51</v>
      </c>
      <c r="B35" s="298" t="s">
        <v>52</v>
      </c>
      <c r="C35" s="300">
        <v>3000000</v>
      </c>
      <c r="D35" s="301">
        <v>1089</v>
      </c>
      <c r="E35" s="300">
        <v>0</v>
      </c>
      <c r="F35" s="339">
        <v>0</v>
      </c>
    </row>
    <row r="36" spans="1:8" ht="31.5" x14ac:dyDescent="0.25">
      <c r="A36" s="338" t="s">
        <v>51</v>
      </c>
      <c r="B36" s="298" t="s">
        <v>52</v>
      </c>
      <c r="C36" s="300">
        <v>1054900</v>
      </c>
      <c r="D36" s="301">
        <v>1077</v>
      </c>
      <c r="E36" s="300">
        <v>0</v>
      </c>
      <c r="F36" s="339">
        <v>0</v>
      </c>
    </row>
    <row r="37" spans="1:8" ht="31.5" x14ac:dyDescent="0.25">
      <c r="A37" s="338" t="s">
        <v>51</v>
      </c>
      <c r="B37" s="298" t="s">
        <v>52</v>
      </c>
      <c r="C37" s="300">
        <v>909700</v>
      </c>
      <c r="D37" s="301">
        <v>1083</v>
      </c>
      <c r="E37" s="300">
        <v>0</v>
      </c>
      <c r="F37" s="339">
        <v>0</v>
      </c>
    </row>
    <row r="38" spans="1:8" ht="31.5" x14ac:dyDescent="0.25">
      <c r="A38" s="338" t="s">
        <v>51</v>
      </c>
      <c r="B38" s="298" t="s">
        <v>52</v>
      </c>
      <c r="C38" s="287">
        <v>1899400</v>
      </c>
      <c r="D38" s="301">
        <v>1084</v>
      </c>
      <c r="E38" s="300">
        <v>0</v>
      </c>
      <c r="F38" s="339">
        <v>0</v>
      </c>
    </row>
    <row r="39" spans="1:8" ht="31.5" x14ac:dyDescent="0.25">
      <c r="A39" s="338" t="s">
        <v>51</v>
      </c>
      <c r="B39" s="298" t="s">
        <v>52</v>
      </c>
      <c r="C39" s="340">
        <v>0</v>
      </c>
      <c r="D39" s="341">
        <v>1099</v>
      </c>
      <c r="E39" s="340">
        <v>0</v>
      </c>
      <c r="F39" s="342">
        <v>0</v>
      </c>
    </row>
    <row r="40" spans="1:8" ht="189" x14ac:dyDescent="0.25">
      <c r="A40" s="343" t="s">
        <v>68</v>
      </c>
      <c r="B40" s="306" t="s">
        <v>69</v>
      </c>
      <c r="C40" s="340">
        <v>0</v>
      </c>
      <c r="D40" s="341"/>
      <c r="E40" s="340">
        <v>2590346.36</v>
      </c>
      <c r="F40" s="342">
        <v>0</v>
      </c>
    </row>
    <row r="41" spans="1:8" ht="108" customHeight="1" thickBot="1" x14ac:dyDescent="0.3">
      <c r="A41" s="320" t="s">
        <v>53</v>
      </c>
      <c r="B41" s="321" t="s">
        <v>54</v>
      </c>
      <c r="C41" s="344">
        <v>1709223.84</v>
      </c>
      <c r="D41" s="345"/>
      <c r="E41" s="344">
        <v>0</v>
      </c>
      <c r="F41" s="346">
        <v>0</v>
      </c>
    </row>
    <row r="42" spans="1:8" ht="78.75" x14ac:dyDescent="0.25">
      <c r="A42" s="347" t="s">
        <v>55</v>
      </c>
      <c r="B42" s="348" t="s">
        <v>56</v>
      </c>
      <c r="C42" s="311">
        <f>SUM(C43:C44)</f>
        <v>300920</v>
      </c>
      <c r="D42" s="312"/>
      <c r="E42" s="311">
        <f>SUM(E43:E44)</f>
        <v>300920</v>
      </c>
      <c r="F42" s="313">
        <f>SUM(F43:F44)</f>
        <v>3520</v>
      </c>
    </row>
    <row r="43" spans="1:8" ht="78.75" x14ac:dyDescent="0.25">
      <c r="A43" s="338" t="s">
        <v>57</v>
      </c>
      <c r="B43" s="298" t="s">
        <v>58</v>
      </c>
      <c r="C43" s="287">
        <v>3520</v>
      </c>
      <c r="D43" s="318">
        <v>3038</v>
      </c>
      <c r="E43" s="287">
        <v>3520</v>
      </c>
      <c r="F43" s="319">
        <v>3520</v>
      </c>
    </row>
    <row r="44" spans="1:8" ht="95.25" thickBot="1" x14ac:dyDescent="0.3">
      <c r="A44" s="320" t="s">
        <v>59</v>
      </c>
      <c r="B44" s="321" t="s">
        <v>60</v>
      </c>
      <c r="C44" s="322">
        <v>297400</v>
      </c>
      <c r="D44" s="323" t="s">
        <v>61</v>
      </c>
      <c r="E44" s="322">
        <v>297400</v>
      </c>
      <c r="F44" s="324">
        <v>0</v>
      </c>
    </row>
    <row r="45" spans="1:8" ht="31.5" x14ac:dyDescent="0.25">
      <c r="A45" s="325" t="s">
        <v>62</v>
      </c>
      <c r="B45" s="326" t="s">
        <v>63</v>
      </c>
      <c r="C45" s="349">
        <f>C46</f>
        <v>0</v>
      </c>
      <c r="D45" s="350"/>
      <c r="E45" s="349">
        <f>E46</f>
        <v>0</v>
      </c>
      <c r="F45" s="349">
        <f>F46</f>
        <v>0</v>
      </c>
    </row>
    <row r="46" spans="1:8" ht="63" x14ac:dyDescent="0.25">
      <c r="A46" s="298" t="s">
        <v>64</v>
      </c>
      <c r="B46" s="298" t="s">
        <v>65</v>
      </c>
      <c r="C46" s="300">
        <v>0</v>
      </c>
      <c r="D46" s="301"/>
      <c r="E46" s="300">
        <v>0</v>
      </c>
      <c r="F46" s="300">
        <v>0</v>
      </c>
    </row>
    <row r="47" spans="1:8" ht="15.75" x14ac:dyDescent="0.25">
      <c r="A47" s="297"/>
      <c r="B47" s="297" t="s">
        <v>66</v>
      </c>
      <c r="C47" s="296">
        <f>+C29+C9</f>
        <v>62030968.840000004</v>
      </c>
      <c r="D47" s="291"/>
      <c r="E47" s="296">
        <f>+E29+E9</f>
        <v>55352391.359999999</v>
      </c>
      <c r="F47" s="296">
        <f>+F29+F9</f>
        <v>53928045</v>
      </c>
      <c r="H47" s="66"/>
    </row>
    <row r="48" spans="1:8" x14ac:dyDescent="0.25">
      <c r="H48" s="7"/>
    </row>
  </sheetData>
  <mergeCells count="1">
    <mergeCell ref="A6:F7"/>
  </mergeCells>
  <phoneticPr fontId="7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20"/>
  <sheetViews>
    <sheetView tabSelected="1" topLeftCell="A3" workbookViewId="0">
      <selection activeCell="E13" sqref="E13"/>
    </sheetView>
  </sheetViews>
  <sheetFormatPr defaultRowHeight="15" x14ac:dyDescent="0.25"/>
  <cols>
    <col min="1" max="1" width="4.28515625" style="56" customWidth="1"/>
    <col min="2" max="2" width="22.5703125" style="21" customWidth="1"/>
    <col min="3" max="3" width="9.42578125" style="57" customWidth="1"/>
    <col min="4" max="4" width="19.85546875" style="58" customWidth="1"/>
    <col min="5" max="5" width="18.85546875" style="59" customWidth="1"/>
    <col min="6" max="6" width="13.28515625" style="21" customWidth="1"/>
    <col min="7" max="7" width="14.140625" style="21" customWidth="1"/>
    <col min="8" max="8" width="13.7109375" style="21" customWidth="1"/>
    <col min="9" max="249" width="9.140625" style="21"/>
    <col min="250" max="250" width="4.28515625" style="21" customWidth="1"/>
    <col min="251" max="251" width="26.28515625" style="21" customWidth="1"/>
    <col min="252" max="252" width="9.140625" style="21"/>
    <col min="253" max="253" width="17.42578125" style="21" customWidth="1"/>
    <col min="254" max="254" width="16.5703125" style="21" customWidth="1"/>
    <col min="255" max="260" width="0" style="21" hidden="1" customWidth="1"/>
    <col min="261" max="261" width="12" style="21" customWidth="1"/>
    <col min="262" max="262" width="0" style="21" hidden="1" customWidth="1"/>
    <col min="263" max="263" width="11.85546875" style="21" customWidth="1"/>
    <col min="264" max="264" width="11.28515625" style="21" customWidth="1"/>
    <col min="265" max="505" width="9.140625" style="21"/>
    <col min="506" max="506" width="4.28515625" style="21" customWidth="1"/>
    <col min="507" max="507" width="26.28515625" style="21" customWidth="1"/>
    <col min="508" max="508" width="9.140625" style="21"/>
    <col min="509" max="509" width="17.42578125" style="21" customWidth="1"/>
    <col min="510" max="510" width="16.5703125" style="21" customWidth="1"/>
    <col min="511" max="516" width="0" style="21" hidden="1" customWidth="1"/>
    <col min="517" max="517" width="12" style="21" customWidth="1"/>
    <col min="518" max="518" width="0" style="21" hidden="1" customWidth="1"/>
    <col min="519" max="519" width="11.85546875" style="21" customWidth="1"/>
    <col min="520" max="520" width="11.28515625" style="21" customWidth="1"/>
    <col min="521" max="761" width="9.140625" style="21"/>
    <col min="762" max="762" width="4.28515625" style="21" customWidth="1"/>
    <col min="763" max="763" width="26.28515625" style="21" customWidth="1"/>
    <col min="764" max="764" width="9.140625" style="21"/>
    <col min="765" max="765" width="17.42578125" style="21" customWidth="1"/>
    <col min="766" max="766" width="16.5703125" style="21" customWidth="1"/>
    <col min="767" max="772" width="0" style="21" hidden="1" customWidth="1"/>
    <col min="773" max="773" width="12" style="21" customWidth="1"/>
    <col min="774" max="774" width="0" style="21" hidden="1" customWidth="1"/>
    <col min="775" max="775" width="11.85546875" style="21" customWidth="1"/>
    <col min="776" max="776" width="11.28515625" style="21" customWidth="1"/>
    <col min="777" max="1017" width="9.140625" style="21"/>
    <col min="1018" max="1018" width="4.28515625" style="21" customWidth="1"/>
    <col min="1019" max="1019" width="26.28515625" style="21" customWidth="1"/>
    <col min="1020" max="1020" width="9.140625" style="21"/>
    <col min="1021" max="1021" width="17.42578125" style="21" customWidth="1"/>
    <col min="1022" max="1022" width="16.5703125" style="21" customWidth="1"/>
    <col min="1023" max="1028" width="0" style="21" hidden="1" customWidth="1"/>
    <col min="1029" max="1029" width="12" style="21" customWidth="1"/>
    <col min="1030" max="1030" width="0" style="21" hidden="1" customWidth="1"/>
    <col min="1031" max="1031" width="11.85546875" style="21" customWidth="1"/>
    <col min="1032" max="1032" width="11.28515625" style="21" customWidth="1"/>
    <col min="1033" max="1273" width="9.140625" style="21"/>
    <col min="1274" max="1274" width="4.28515625" style="21" customWidth="1"/>
    <col min="1275" max="1275" width="26.28515625" style="21" customWidth="1"/>
    <col min="1276" max="1276" width="9.140625" style="21"/>
    <col min="1277" max="1277" width="17.42578125" style="21" customWidth="1"/>
    <col min="1278" max="1278" width="16.5703125" style="21" customWidth="1"/>
    <col min="1279" max="1284" width="0" style="21" hidden="1" customWidth="1"/>
    <col min="1285" max="1285" width="12" style="21" customWidth="1"/>
    <col min="1286" max="1286" width="0" style="21" hidden="1" customWidth="1"/>
    <col min="1287" max="1287" width="11.85546875" style="21" customWidth="1"/>
    <col min="1288" max="1288" width="11.28515625" style="21" customWidth="1"/>
    <col min="1289" max="1529" width="9.140625" style="21"/>
    <col min="1530" max="1530" width="4.28515625" style="21" customWidth="1"/>
    <col min="1531" max="1531" width="26.28515625" style="21" customWidth="1"/>
    <col min="1532" max="1532" width="9.140625" style="21"/>
    <col min="1533" max="1533" width="17.42578125" style="21" customWidth="1"/>
    <col min="1534" max="1534" width="16.5703125" style="21" customWidth="1"/>
    <col min="1535" max="1540" width="0" style="21" hidden="1" customWidth="1"/>
    <col min="1541" max="1541" width="12" style="21" customWidth="1"/>
    <col min="1542" max="1542" width="0" style="21" hidden="1" customWidth="1"/>
    <col min="1543" max="1543" width="11.85546875" style="21" customWidth="1"/>
    <col min="1544" max="1544" width="11.28515625" style="21" customWidth="1"/>
    <col min="1545" max="1785" width="9.140625" style="21"/>
    <col min="1786" max="1786" width="4.28515625" style="21" customWidth="1"/>
    <col min="1787" max="1787" width="26.28515625" style="21" customWidth="1"/>
    <col min="1788" max="1788" width="9.140625" style="21"/>
    <col min="1789" max="1789" width="17.42578125" style="21" customWidth="1"/>
    <col min="1790" max="1790" width="16.5703125" style="21" customWidth="1"/>
    <col min="1791" max="1796" width="0" style="21" hidden="1" customWidth="1"/>
    <col min="1797" max="1797" width="12" style="21" customWidth="1"/>
    <col min="1798" max="1798" width="0" style="21" hidden="1" customWidth="1"/>
    <col min="1799" max="1799" width="11.85546875" style="21" customWidth="1"/>
    <col min="1800" max="1800" width="11.28515625" style="21" customWidth="1"/>
    <col min="1801" max="2041" width="9.140625" style="21"/>
    <col min="2042" max="2042" width="4.28515625" style="21" customWidth="1"/>
    <col min="2043" max="2043" width="26.28515625" style="21" customWidth="1"/>
    <col min="2044" max="2044" width="9.140625" style="21"/>
    <col min="2045" max="2045" width="17.42578125" style="21" customWidth="1"/>
    <col min="2046" max="2046" width="16.5703125" style="21" customWidth="1"/>
    <col min="2047" max="2052" width="0" style="21" hidden="1" customWidth="1"/>
    <col min="2053" max="2053" width="12" style="21" customWidth="1"/>
    <col min="2054" max="2054" width="0" style="21" hidden="1" customWidth="1"/>
    <col min="2055" max="2055" width="11.85546875" style="21" customWidth="1"/>
    <col min="2056" max="2056" width="11.28515625" style="21" customWidth="1"/>
    <col min="2057" max="2297" width="9.140625" style="21"/>
    <col min="2298" max="2298" width="4.28515625" style="21" customWidth="1"/>
    <col min="2299" max="2299" width="26.28515625" style="21" customWidth="1"/>
    <col min="2300" max="2300" width="9.140625" style="21"/>
    <col min="2301" max="2301" width="17.42578125" style="21" customWidth="1"/>
    <col min="2302" max="2302" width="16.5703125" style="21" customWidth="1"/>
    <col min="2303" max="2308" width="0" style="21" hidden="1" customWidth="1"/>
    <col min="2309" max="2309" width="12" style="21" customWidth="1"/>
    <col min="2310" max="2310" width="0" style="21" hidden="1" customWidth="1"/>
    <col min="2311" max="2311" width="11.85546875" style="21" customWidth="1"/>
    <col min="2312" max="2312" width="11.28515625" style="21" customWidth="1"/>
    <col min="2313" max="2553" width="9.140625" style="21"/>
    <col min="2554" max="2554" width="4.28515625" style="21" customWidth="1"/>
    <col min="2555" max="2555" width="26.28515625" style="21" customWidth="1"/>
    <col min="2556" max="2556" width="9.140625" style="21"/>
    <col min="2557" max="2557" width="17.42578125" style="21" customWidth="1"/>
    <col min="2558" max="2558" width="16.5703125" style="21" customWidth="1"/>
    <col min="2559" max="2564" width="0" style="21" hidden="1" customWidth="1"/>
    <col min="2565" max="2565" width="12" style="21" customWidth="1"/>
    <col min="2566" max="2566" width="0" style="21" hidden="1" customWidth="1"/>
    <col min="2567" max="2567" width="11.85546875" style="21" customWidth="1"/>
    <col min="2568" max="2568" width="11.28515625" style="21" customWidth="1"/>
    <col min="2569" max="2809" width="9.140625" style="21"/>
    <col min="2810" max="2810" width="4.28515625" style="21" customWidth="1"/>
    <col min="2811" max="2811" width="26.28515625" style="21" customWidth="1"/>
    <col min="2812" max="2812" width="9.140625" style="21"/>
    <col min="2813" max="2813" width="17.42578125" style="21" customWidth="1"/>
    <col min="2814" max="2814" width="16.5703125" style="21" customWidth="1"/>
    <col min="2815" max="2820" width="0" style="21" hidden="1" customWidth="1"/>
    <col min="2821" max="2821" width="12" style="21" customWidth="1"/>
    <col min="2822" max="2822" width="0" style="21" hidden="1" customWidth="1"/>
    <col min="2823" max="2823" width="11.85546875" style="21" customWidth="1"/>
    <col min="2824" max="2824" width="11.28515625" style="21" customWidth="1"/>
    <col min="2825" max="3065" width="9.140625" style="21"/>
    <col min="3066" max="3066" width="4.28515625" style="21" customWidth="1"/>
    <col min="3067" max="3067" width="26.28515625" style="21" customWidth="1"/>
    <col min="3068" max="3068" width="9.140625" style="21"/>
    <col min="3069" max="3069" width="17.42578125" style="21" customWidth="1"/>
    <col min="3070" max="3070" width="16.5703125" style="21" customWidth="1"/>
    <col min="3071" max="3076" width="0" style="21" hidden="1" customWidth="1"/>
    <col min="3077" max="3077" width="12" style="21" customWidth="1"/>
    <col min="3078" max="3078" width="0" style="21" hidden="1" customWidth="1"/>
    <col min="3079" max="3079" width="11.85546875" style="21" customWidth="1"/>
    <col min="3080" max="3080" width="11.28515625" style="21" customWidth="1"/>
    <col min="3081" max="3321" width="9.140625" style="21"/>
    <col min="3322" max="3322" width="4.28515625" style="21" customWidth="1"/>
    <col min="3323" max="3323" width="26.28515625" style="21" customWidth="1"/>
    <col min="3324" max="3324" width="9.140625" style="21"/>
    <col min="3325" max="3325" width="17.42578125" style="21" customWidth="1"/>
    <col min="3326" max="3326" width="16.5703125" style="21" customWidth="1"/>
    <col min="3327" max="3332" width="0" style="21" hidden="1" customWidth="1"/>
    <col min="3333" max="3333" width="12" style="21" customWidth="1"/>
    <col min="3334" max="3334" width="0" style="21" hidden="1" customWidth="1"/>
    <col min="3335" max="3335" width="11.85546875" style="21" customWidth="1"/>
    <col min="3336" max="3336" width="11.28515625" style="21" customWidth="1"/>
    <col min="3337" max="3577" width="9.140625" style="21"/>
    <col min="3578" max="3578" width="4.28515625" style="21" customWidth="1"/>
    <col min="3579" max="3579" width="26.28515625" style="21" customWidth="1"/>
    <col min="3580" max="3580" width="9.140625" style="21"/>
    <col min="3581" max="3581" width="17.42578125" style="21" customWidth="1"/>
    <col min="3582" max="3582" width="16.5703125" style="21" customWidth="1"/>
    <col min="3583" max="3588" width="0" style="21" hidden="1" customWidth="1"/>
    <col min="3589" max="3589" width="12" style="21" customWidth="1"/>
    <col min="3590" max="3590" width="0" style="21" hidden="1" customWidth="1"/>
    <col min="3591" max="3591" width="11.85546875" style="21" customWidth="1"/>
    <col min="3592" max="3592" width="11.28515625" style="21" customWidth="1"/>
    <col min="3593" max="3833" width="9.140625" style="21"/>
    <col min="3834" max="3834" width="4.28515625" style="21" customWidth="1"/>
    <col min="3835" max="3835" width="26.28515625" style="21" customWidth="1"/>
    <col min="3836" max="3836" width="9.140625" style="21"/>
    <col min="3837" max="3837" width="17.42578125" style="21" customWidth="1"/>
    <col min="3838" max="3838" width="16.5703125" style="21" customWidth="1"/>
    <col min="3839" max="3844" width="0" style="21" hidden="1" customWidth="1"/>
    <col min="3845" max="3845" width="12" style="21" customWidth="1"/>
    <col min="3846" max="3846" width="0" style="21" hidden="1" customWidth="1"/>
    <col min="3847" max="3847" width="11.85546875" style="21" customWidth="1"/>
    <col min="3848" max="3848" width="11.28515625" style="21" customWidth="1"/>
    <col min="3849" max="4089" width="9.140625" style="21"/>
    <col min="4090" max="4090" width="4.28515625" style="21" customWidth="1"/>
    <col min="4091" max="4091" width="26.28515625" style="21" customWidth="1"/>
    <col min="4092" max="4092" width="9.140625" style="21"/>
    <col min="4093" max="4093" width="17.42578125" style="21" customWidth="1"/>
    <col min="4094" max="4094" width="16.5703125" style="21" customWidth="1"/>
    <col min="4095" max="4100" width="0" style="21" hidden="1" customWidth="1"/>
    <col min="4101" max="4101" width="12" style="21" customWidth="1"/>
    <col min="4102" max="4102" width="0" style="21" hidden="1" customWidth="1"/>
    <col min="4103" max="4103" width="11.85546875" style="21" customWidth="1"/>
    <col min="4104" max="4104" width="11.28515625" style="21" customWidth="1"/>
    <col min="4105" max="4345" width="9.140625" style="21"/>
    <col min="4346" max="4346" width="4.28515625" style="21" customWidth="1"/>
    <col min="4347" max="4347" width="26.28515625" style="21" customWidth="1"/>
    <col min="4348" max="4348" width="9.140625" style="21"/>
    <col min="4349" max="4349" width="17.42578125" style="21" customWidth="1"/>
    <col min="4350" max="4350" width="16.5703125" style="21" customWidth="1"/>
    <col min="4351" max="4356" width="0" style="21" hidden="1" customWidth="1"/>
    <col min="4357" max="4357" width="12" style="21" customWidth="1"/>
    <col min="4358" max="4358" width="0" style="21" hidden="1" customWidth="1"/>
    <col min="4359" max="4359" width="11.85546875" style="21" customWidth="1"/>
    <col min="4360" max="4360" width="11.28515625" style="21" customWidth="1"/>
    <col min="4361" max="4601" width="9.140625" style="21"/>
    <col min="4602" max="4602" width="4.28515625" style="21" customWidth="1"/>
    <col min="4603" max="4603" width="26.28515625" style="21" customWidth="1"/>
    <col min="4604" max="4604" width="9.140625" style="21"/>
    <col min="4605" max="4605" width="17.42578125" style="21" customWidth="1"/>
    <col min="4606" max="4606" width="16.5703125" style="21" customWidth="1"/>
    <col min="4607" max="4612" width="0" style="21" hidden="1" customWidth="1"/>
    <col min="4613" max="4613" width="12" style="21" customWidth="1"/>
    <col min="4614" max="4614" width="0" style="21" hidden="1" customWidth="1"/>
    <col min="4615" max="4615" width="11.85546875" style="21" customWidth="1"/>
    <col min="4616" max="4616" width="11.28515625" style="21" customWidth="1"/>
    <col min="4617" max="4857" width="9.140625" style="21"/>
    <col min="4858" max="4858" width="4.28515625" style="21" customWidth="1"/>
    <col min="4859" max="4859" width="26.28515625" style="21" customWidth="1"/>
    <col min="4860" max="4860" width="9.140625" style="21"/>
    <col min="4861" max="4861" width="17.42578125" style="21" customWidth="1"/>
    <col min="4862" max="4862" width="16.5703125" style="21" customWidth="1"/>
    <col min="4863" max="4868" width="0" style="21" hidden="1" customWidth="1"/>
    <col min="4869" max="4869" width="12" style="21" customWidth="1"/>
    <col min="4870" max="4870" width="0" style="21" hidden="1" customWidth="1"/>
    <col min="4871" max="4871" width="11.85546875" style="21" customWidth="1"/>
    <col min="4872" max="4872" width="11.28515625" style="21" customWidth="1"/>
    <col min="4873" max="5113" width="9.140625" style="21"/>
    <col min="5114" max="5114" width="4.28515625" style="21" customWidth="1"/>
    <col min="5115" max="5115" width="26.28515625" style="21" customWidth="1"/>
    <col min="5116" max="5116" width="9.140625" style="21"/>
    <col min="5117" max="5117" width="17.42578125" style="21" customWidth="1"/>
    <col min="5118" max="5118" width="16.5703125" style="21" customWidth="1"/>
    <col min="5119" max="5124" width="0" style="21" hidden="1" customWidth="1"/>
    <col min="5125" max="5125" width="12" style="21" customWidth="1"/>
    <col min="5126" max="5126" width="0" style="21" hidden="1" customWidth="1"/>
    <col min="5127" max="5127" width="11.85546875" style="21" customWidth="1"/>
    <col min="5128" max="5128" width="11.28515625" style="21" customWidth="1"/>
    <col min="5129" max="5369" width="9.140625" style="21"/>
    <col min="5370" max="5370" width="4.28515625" style="21" customWidth="1"/>
    <col min="5371" max="5371" width="26.28515625" style="21" customWidth="1"/>
    <col min="5372" max="5372" width="9.140625" style="21"/>
    <col min="5373" max="5373" width="17.42578125" style="21" customWidth="1"/>
    <col min="5374" max="5374" width="16.5703125" style="21" customWidth="1"/>
    <col min="5375" max="5380" width="0" style="21" hidden="1" customWidth="1"/>
    <col min="5381" max="5381" width="12" style="21" customWidth="1"/>
    <col min="5382" max="5382" width="0" style="21" hidden="1" customWidth="1"/>
    <col min="5383" max="5383" width="11.85546875" style="21" customWidth="1"/>
    <col min="5384" max="5384" width="11.28515625" style="21" customWidth="1"/>
    <col min="5385" max="5625" width="9.140625" style="21"/>
    <col min="5626" max="5626" width="4.28515625" style="21" customWidth="1"/>
    <col min="5627" max="5627" width="26.28515625" style="21" customWidth="1"/>
    <col min="5628" max="5628" width="9.140625" style="21"/>
    <col min="5629" max="5629" width="17.42578125" style="21" customWidth="1"/>
    <col min="5630" max="5630" width="16.5703125" style="21" customWidth="1"/>
    <col min="5631" max="5636" width="0" style="21" hidden="1" customWidth="1"/>
    <col min="5637" max="5637" width="12" style="21" customWidth="1"/>
    <col min="5638" max="5638" width="0" style="21" hidden="1" customWidth="1"/>
    <col min="5639" max="5639" width="11.85546875" style="21" customWidth="1"/>
    <col min="5640" max="5640" width="11.28515625" style="21" customWidth="1"/>
    <col min="5641" max="5881" width="9.140625" style="21"/>
    <col min="5882" max="5882" width="4.28515625" style="21" customWidth="1"/>
    <col min="5883" max="5883" width="26.28515625" style="21" customWidth="1"/>
    <col min="5884" max="5884" width="9.140625" style="21"/>
    <col min="5885" max="5885" width="17.42578125" style="21" customWidth="1"/>
    <col min="5886" max="5886" width="16.5703125" style="21" customWidth="1"/>
    <col min="5887" max="5892" width="0" style="21" hidden="1" customWidth="1"/>
    <col min="5893" max="5893" width="12" style="21" customWidth="1"/>
    <col min="5894" max="5894" width="0" style="21" hidden="1" customWidth="1"/>
    <col min="5895" max="5895" width="11.85546875" style="21" customWidth="1"/>
    <col min="5896" max="5896" width="11.28515625" style="21" customWidth="1"/>
    <col min="5897" max="6137" width="9.140625" style="21"/>
    <col min="6138" max="6138" width="4.28515625" style="21" customWidth="1"/>
    <col min="6139" max="6139" width="26.28515625" style="21" customWidth="1"/>
    <col min="6140" max="6140" width="9.140625" style="21"/>
    <col min="6141" max="6141" width="17.42578125" style="21" customWidth="1"/>
    <col min="6142" max="6142" width="16.5703125" style="21" customWidth="1"/>
    <col min="6143" max="6148" width="0" style="21" hidden="1" customWidth="1"/>
    <col min="6149" max="6149" width="12" style="21" customWidth="1"/>
    <col min="6150" max="6150" width="0" style="21" hidden="1" customWidth="1"/>
    <col min="6151" max="6151" width="11.85546875" style="21" customWidth="1"/>
    <col min="6152" max="6152" width="11.28515625" style="21" customWidth="1"/>
    <col min="6153" max="6393" width="9.140625" style="21"/>
    <col min="6394" max="6394" width="4.28515625" style="21" customWidth="1"/>
    <col min="6395" max="6395" width="26.28515625" style="21" customWidth="1"/>
    <col min="6396" max="6396" width="9.140625" style="21"/>
    <col min="6397" max="6397" width="17.42578125" style="21" customWidth="1"/>
    <col min="6398" max="6398" width="16.5703125" style="21" customWidth="1"/>
    <col min="6399" max="6404" width="0" style="21" hidden="1" customWidth="1"/>
    <col min="6405" max="6405" width="12" style="21" customWidth="1"/>
    <col min="6406" max="6406" width="0" style="21" hidden="1" customWidth="1"/>
    <col min="6407" max="6407" width="11.85546875" style="21" customWidth="1"/>
    <col min="6408" max="6408" width="11.28515625" style="21" customWidth="1"/>
    <col min="6409" max="6649" width="9.140625" style="21"/>
    <col min="6650" max="6650" width="4.28515625" style="21" customWidth="1"/>
    <col min="6651" max="6651" width="26.28515625" style="21" customWidth="1"/>
    <col min="6652" max="6652" width="9.140625" style="21"/>
    <col min="6653" max="6653" width="17.42578125" style="21" customWidth="1"/>
    <col min="6654" max="6654" width="16.5703125" style="21" customWidth="1"/>
    <col min="6655" max="6660" width="0" style="21" hidden="1" customWidth="1"/>
    <col min="6661" max="6661" width="12" style="21" customWidth="1"/>
    <col min="6662" max="6662" width="0" style="21" hidden="1" customWidth="1"/>
    <col min="6663" max="6663" width="11.85546875" style="21" customWidth="1"/>
    <col min="6664" max="6664" width="11.28515625" style="21" customWidth="1"/>
    <col min="6665" max="6905" width="9.140625" style="21"/>
    <col min="6906" max="6906" width="4.28515625" style="21" customWidth="1"/>
    <col min="6907" max="6907" width="26.28515625" style="21" customWidth="1"/>
    <col min="6908" max="6908" width="9.140625" style="21"/>
    <col min="6909" max="6909" width="17.42578125" style="21" customWidth="1"/>
    <col min="6910" max="6910" width="16.5703125" style="21" customWidth="1"/>
    <col min="6911" max="6916" width="0" style="21" hidden="1" customWidth="1"/>
    <col min="6917" max="6917" width="12" style="21" customWidth="1"/>
    <col min="6918" max="6918" width="0" style="21" hidden="1" customWidth="1"/>
    <col min="6919" max="6919" width="11.85546875" style="21" customWidth="1"/>
    <col min="6920" max="6920" width="11.28515625" style="21" customWidth="1"/>
    <col min="6921" max="7161" width="9.140625" style="21"/>
    <col min="7162" max="7162" width="4.28515625" style="21" customWidth="1"/>
    <col min="7163" max="7163" width="26.28515625" style="21" customWidth="1"/>
    <col min="7164" max="7164" width="9.140625" style="21"/>
    <col min="7165" max="7165" width="17.42578125" style="21" customWidth="1"/>
    <col min="7166" max="7166" width="16.5703125" style="21" customWidth="1"/>
    <col min="7167" max="7172" width="0" style="21" hidden="1" customWidth="1"/>
    <col min="7173" max="7173" width="12" style="21" customWidth="1"/>
    <col min="7174" max="7174" width="0" style="21" hidden="1" customWidth="1"/>
    <col min="7175" max="7175" width="11.85546875" style="21" customWidth="1"/>
    <col min="7176" max="7176" width="11.28515625" style="21" customWidth="1"/>
    <col min="7177" max="7417" width="9.140625" style="21"/>
    <col min="7418" max="7418" width="4.28515625" style="21" customWidth="1"/>
    <col min="7419" max="7419" width="26.28515625" style="21" customWidth="1"/>
    <col min="7420" max="7420" width="9.140625" style="21"/>
    <col min="7421" max="7421" width="17.42578125" style="21" customWidth="1"/>
    <col min="7422" max="7422" width="16.5703125" style="21" customWidth="1"/>
    <col min="7423" max="7428" width="0" style="21" hidden="1" customWidth="1"/>
    <col min="7429" max="7429" width="12" style="21" customWidth="1"/>
    <col min="7430" max="7430" width="0" style="21" hidden="1" customWidth="1"/>
    <col min="7431" max="7431" width="11.85546875" style="21" customWidth="1"/>
    <col min="7432" max="7432" width="11.28515625" style="21" customWidth="1"/>
    <col min="7433" max="7673" width="9.140625" style="21"/>
    <col min="7674" max="7674" width="4.28515625" style="21" customWidth="1"/>
    <col min="7675" max="7675" width="26.28515625" style="21" customWidth="1"/>
    <col min="7676" max="7676" width="9.140625" style="21"/>
    <col min="7677" max="7677" width="17.42578125" style="21" customWidth="1"/>
    <col min="7678" max="7678" width="16.5703125" style="21" customWidth="1"/>
    <col min="7679" max="7684" width="0" style="21" hidden="1" customWidth="1"/>
    <col min="7685" max="7685" width="12" style="21" customWidth="1"/>
    <col min="7686" max="7686" width="0" style="21" hidden="1" customWidth="1"/>
    <col min="7687" max="7687" width="11.85546875" style="21" customWidth="1"/>
    <col min="7688" max="7688" width="11.28515625" style="21" customWidth="1"/>
    <col min="7689" max="7929" width="9.140625" style="21"/>
    <col min="7930" max="7930" width="4.28515625" style="21" customWidth="1"/>
    <col min="7931" max="7931" width="26.28515625" style="21" customWidth="1"/>
    <col min="7932" max="7932" width="9.140625" style="21"/>
    <col min="7933" max="7933" width="17.42578125" style="21" customWidth="1"/>
    <col min="7934" max="7934" width="16.5703125" style="21" customWidth="1"/>
    <col min="7935" max="7940" width="0" style="21" hidden="1" customWidth="1"/>
    <col min="7941" max="7941" width="12" style="21" customWidth="1"/>
    <col min="7942" max="7942" width="0" style="21" hidden="1" customWidth="1"/>
    <col min="7943" max="7943" width="11.85546875" style="21" customWidth="1"/>
    <col min="7944" max="7944" width="11.28515625" style="21" customWidth="1"/>
    <col min="7945" max="8185" width="9.140625" style="21"/>
    <col min="8186" max="8186" width="4.28515625" style="21" customWidth="1"/>
    <col min="8187" max="8187" width="26.28515625" style="21" customWidth="1"/>
    <col min="8188" max="8188" width="9.140625" style="21"/>
    <col min="8189" max="8189" width="17.42578125" style="21" customWidth="1"/>
    <col min="8190" max="8190" width="16.5703125" style="21" customWidth="1"/>
    <col min="8191" max="8196" width="0" style="21" hidden="1" customWidth="1"/>
    <col min="8197" max="8197" width="12" style="21" customWidth="1"/>
    <col min="8198" max="8198" width="0" style="21" hidden="1" customWidth="1"/>
    <col min="8199" max="8199" width="11.85546875" style="21" customWidth="1"/>
    <col min="8200" max="8200" width="11.28515625" style="21" customWidth="1"/>
    <col min="8201" max="8441" width="9.140625" style="21"/>
    <col min="8442" max="8442" width="4.28515625" style="21" customWidth="1"/>
    <col min="8443" max="8443" width="26.28515625" style="21" customWidth="1"/>
    <col min="8444" max="8444" width="9.140625" style="21"/>
    <col min="8445" max="8445" width="17.42578125" style="21" customWidth="1"/>
    <col min="8446" max="8446" width="16.5703125" style="21" customWidth="1"/>
    <col min="8447" max="8452" width="0" style="21" hidden="1" customWidth="1"/>
    <col min="8453" max="8453" width="12" style="21" customWidth="1"/>
    <col min="8454" max="8454" width="0" style="21" hidden="1" customWidth="1"/>
    <col min="8455" max="8455" width="11.85546875" style="21" customWidth="1"/>
    <col min="8456" max="8456" width="11.28515625" style="21" customWidth="1"/>
    <col min="8457" max="8697" width="9.140625" style="21"/>
    <col min="8698" max="8698" width="4.28515625" style="21" customWidth="1"/>
    <col min="8699" max="8699" width="26.28515625" style="21" customWidth="1"/>
    <col min="8700" max="8700" width="9.140625" style="21"/>
    <col min="8701" max="8701" width="17.42578125" style="21" customWidth="1"/>
    <col min="8702" max="8702" width="16.5703125" style="21" customWidth="1"/>
    <col min="8703" max="8708" width="0" style="21" hidden="1" customWidth="1"/>
    <col min="8709" max="8709" width="12" style="21" customWidth="1"/>
    <col min="8710" max="8710" width="0" style="21" hidden="1" customWidth="1"/>
    <col min="8711" max="8711" width="11.85546875" style="21" customWidth="1"/>
    <col min="8712" max="8712" width="11.28515625" style="21" customWidth="1"/>
    <col min="8713" max="8953" width="9.140625" style="21"/>
    <col min="8954" max="8954" width="4.28515625" style="21" customWidth="1"/>
    <col min="8955" max="8955" width="26.28515625" style="21" customWidth="1"/>
    <col min="8956" max="8956" width="9.140625" style="21"/>
    <col min="8957" max="8957" width="17.42578125" style="21" customWidth="1"/>
    <col min="8958" max="8958" width="16.5703125" style="21" customWidth="1"/>
    <col min="8959" max="8964" width="0" style="21" hidden="1" customWidth="1"/>
    <col min="8965" max="8965" width="12" style="21" customWidth="1"/>
    <col min="8966" max="8966" width="0" style="21" hidden="1" customWidth="1"/>
    <col min="8967" max="8967" width="11.85546875" style="21" customWidth="1"/>
    <col min="8968" max="8968" width="11.28515625" style="21" customWidth="1"/>
    <col min="8969" max="9209" width="9.140625" style="21"/>
    <col min="9210" max="9210" width="4.28515625" style="21" customWidth="1"/>
    <col min="9211" max="9211" width="26.28515625" style="21" customWidth="1"/>
    <col min="9212" max="9212" width="9.140625" style="21"/>
    <col min="9213" max="9213" width="17.42578125" style="21" customWidth="1"/>
    <col min="9214" max="9214" width="16.5703125" style="21" customWidth="1"/>
    <col min="9215" max="9220" width="0" style="21" hidden="1" customWidth="1"/>
    <col min="9221" max="9221" width="12" style="21" customWidth="1"/>
    <col min="9222" max="9222" width="0" style="21" hidden="1" customWidth="1"/>
    <col min="9223" max="9223" width="11.85546875" style="21" customWidth="1"/>
    <col min="9224" max="9224" width="11.28515625" style="21" customWidth="1"/>
    <col min="9225" max="9465" width="9.140625" style="21"/>
    <col min="9466" max="9466" width="4.28515625" style="21" customWidth="1"/>
    <col min="9467" max="9467" width="26.28515625" style="21" customWidth="1"/>
    <col min="9468" max="9468" width="9.140625" style="21"/>
    <col min="9469" max="9469" width="17.42578125" style="21" customWidth="1"/>
    <col min="9470" max="9470" width="16.5703125" style="21" customWidth="1"/>
    <col min="9471" max="9476" width="0" style="21" hidden="1" customWidth="1"/>
    <col min="9477" max="9477" width="12" style="21" customWidth="1"/>
    <col min="9478" max="9478" width="0" style="21" hidden="1" customWidth="1"/>
    <col min="9479" max="9479" width="11.85546875" style="21" customWidth="1"/>
    <col min="9480" max="9480" width="11.28515625" style="21" customWidth="1"/>
    <col min="9481" max="9721" width="9.140625" style="21"/>
    <col min="9722" max="9722" width="4.28515625" style="21" customWidth="1"/>
    <col min="9723" max="9723" width="26.28515625" style="21" customWidth="1"/>
    <col min="9724" max="9724" width="9.140625" style="21"/>
    <col min="9725" max="9725" width="17.42578125" style="21" customWidth="1"/>
    <col min="9726" max="9726" width="16.5703125" style="21" customWidth="1"/>
    <col min="9727" max="9732" width="0" style="21" hidden="1" customWidth="1"/>
    <col min="9733" max="9733" width="12" style="21" customWidth="1"/>
    <col min="9734" max="9734" width="0" style="21" hidden="1" customWidth="1"/>
    <col min="9735" max="9735" width="11.85546875" style="21" customWidth="1"/>
    <col min="9736" max="9736" width="11.28515625" style="21" customWidth="1"/>
    <col min="9737" max="9977" width="9.140625" style="21"/>
    <col min="9978" max="9978" width="4.28515625" style="21" customWidth="1"/>
    <col min="9979" max="9979" width="26.28515625" style="21" customWidth="1"/>
    <col min="9980" max="9980" width="9.140625" style="21"/>
    <col min="9981" max="9981" width="17.42578125" style="21" customWidth="1"/>
    <col min="9982" max="9982" width="16.5703125" style="21" customWidth="1"/>
    <col min="9983" max="9988" width="0" style="21" hidden="1" customWidth="1"/>
    <col min="9989" max="9989" width="12" style="21" customWidth="1"/>
    <col min="9990" max="9990" width="0" style="21" hidden="1" customWidth="1"/>
    <col min="9991" max="9991" width="11.85546875" style="21" customWidth="1"/>
    <col min="9992" max="9992" width="11.28515625" style="21" customWidth="1"/>
    <col min="9993" max="10233" width="9.140625" style="21"/>
    <col min="10234" max="10234" width="4.28515625" style="21" customWidth="1"/>
    <col min="10235" max="10235" width="26.28515625" style="21" customWidth="1"/>
    <col min="10236" max="10236" width="9.140625" style="21"/>
    <col min="10237" max="10237" width="17.42578125" style="21" customWidth="1"/>
    <col min="10238" max="10238" width="16.5703125" style="21" customWidth="1"/>
    <col min="10239" max="10244" width="0" style="21" hidden="1" customWidth="1"/>
    <col min="10245" max="10245" width="12" style="21" customWidth="1"/>
    <col min="10246" max="10246" width="0" style="21" hidden="1" customWidth="1"/>
    <col min="10247" max="10247" width="11.85546875" style="21" customWidth="1"/>
    <col min="10248" max="10248" width="11.28515625" style="21" customWidth="1"/>
    <col min="10249" max="10489" width="9.140625" style="21"/>
    <col min="10490" max="10490" width="4.28515625" style="21" customWidth="1"/>
    <col min="10491" max="10491" width="26.28515625" style="21" customWidth="1"/>
    <col min="10492" max="10492" width="9.140625" style="21"/>
    <col min="10493" max="10493" width="17.42578125" style="21" customWidth="1"/>
    <col min="10494" max="10494" width="16.5703125" style="21" customWidth="1"/>
    <col min="10495" max="10500" width="0" style="21" hidden="1" customWidth="1"/>
    <col min="10501" max="10501" width="12" style="21" customWidth="1"/>
    <col min="10502" max="10502" width="0" style="21" hidden="1" customWidth="1"/>
    <col min="10503" max="10503" width="11.85546875" style="21" customWidth="1"/>
    <col min="10504" max="10504" width="11.28515625" style="21" customWidth="1"/>
    <col min="10505" max="10745" width="9.140625" style="21"/>
    <col min="10746" max="10746" width="4.28515625" style="21" customWidth="1"/>
    <col min="10747" max="10747" width="26.28515625" style="21" customWidth="1"/>
    <col min="10748" max="10748" width="9.140625" style="21"/>
    <col min="10749" max="10749" width="17.42578125" style="21" customWidth="1"/>
    <col min="10750" max="10750" width="16.5703125" style="21" customWidth="1"/>
    <col min="10751" max="10756" width="0" style="21" hidden="1" customWidth="1"/>
    <col min="10757" max="10757" width="12" style="21" customWidth="1"/>
    <col min="10758" max="10758" width="0" style="21" hidden="1" customWidth="1"/>
    <col min="10759" max="10759" width="11.85546875" style="21" customWidth="1"/>
    <col min="10760" max="10760" width="11.28515625" style="21" customWidth="1"/>
    <col min="10761" max="11001" width="9.140625" style="21"/>
    <col min="11002" max="11002" width="4.28515625" style="21" customWidth="1"/>
    <col min="11003" max="11003" width="26.28515625" style="21" customWidth="1"/>
    <col min="11004" max="11004" width="9.140625" style="21"/>
    <col min="11005" max="11005" width="17.42578125" style="21" customWidth="1"/>
    <col min="11006" max="11006" width="16.5703125" style="21" customWidth="1"/>
    <col min="11007" max="11012" width="0" style="21" hidden="1" customWidth="1"/>
    <col min="11013" max="11013" width="12" style="21" customWidth="1"/>
    <col min="11014" max="11014" width="0" style="21" hidden="1" customWidth="1"/>
    <col min="11015" max="11015" width="11.85546875" style="21" customWidth="1"/>
    <col min="11016" max="11016" width="11.28515625" style="21" customWidth="1"/>
    <col min="11017" max="11257" width="9.140625" style="21"/>
    <col min="11258" max="11258" width="4.28515625" style="21" customWidth="1"/>
    <col min="11259" max="11259" width="26.28515625" style="21" customWidth="1"/>
    <col min="11260" max="11260" width="9.140625" style="21"/>
    <col min="11261" max="11261" width="17.42578125" style="21" customWidth="1"/>
    <col min="11262" max="11262" width="16.5703125" style="21" customWidth="1"/>
    <col min="11263" max="11268" width="0" style="21" hidden="1" customWidth="1"/>
    <col min="11269" max="11269" width="12" style="21" customWidth="1"/>
    <col min="11270" max="11270" width="0" style="21" hidden="1" customWidth="1"/>
    <col min="11271" max="11271" width="11.85546875" style="21" customWidth="1"/>
    <col min="11272" max="11272" width="11.28515625" style="21" customWidth="1"/>
    <col min="11273" max="11513" width="9.140625" style="21"/>
    <col min="11514" max="11514" width="4.28515625" style="21" customWidth="1"/>
    <col min="11515" max="11515" width="26.28515625" style="21" customWidth="1"/>
    <col min="11516" max="11516" width="9.140625" style="21"/>
    <col min="11517" max="11517" width="17.42578125" style="21" customWidth="1"/>
    <col min="11518" max="11518" width="16.5703125" style="21" customWidth="1"/>
    <col min="11519" max="11524" width="0" style="21" hidden="1" customWidth="1"/>
    <col min="11525" max="11525" width="12" style="21" customWidth="1"/>
    <col min="11526" max="11526" width="0" style="21" hidden="1" customWidth="1"/>
    <col min="11527" max="11527" width="11.85546875" style="21" customWidth="1"/>
    <col min="11528" max="11528" width="11.28515625" style="21" customWidth="1"/>
    <col min="11529" max="11769" width="9.140625" style="21"/>
    <col min="11770" max="11770" width="4.28515625" style="21" customWidth="1"/>
    <col min="11771" max="11771" width="26.28515625" style="21" customWidth="1"/>
    <col min="11772" max="11772" width="9.140625" style="21"/>
    <col min="11773" max="11773" width="17.42578125" style="21" customWidth="1"/>
    <col min="11774" max="11774" width="16.5703125" style="21" customWidth="1"/>
    <col min="11775" max="11780" width="0" style="21" hidden="1" customWidth="1"/>
    <col min="11781" max="11781" width="12" style="21" customWidth="1"/>
    <col min="11782" max="11782" width="0" style="21" hidden="1" customWidth="1"/>
    <col min="11783" max="11783" width="11.85546875" style="21" customWidth="1"/>
    <col min="11784" max="11784" width="11.28515625" style="21" customWidth="1"/>
    <col min="11785" max="12025" width="9.140625" style="21"/>
    <col min="12026" max="12026" width="4.28515625" style="21" customWidth="1"/>
    <col min="12027" max="12027" width="26.28515625" style="21" customWidth="1"/>
    <col min="12028" max="12028" width="9.140625" style="21"/>
    <col min="12029" max="12029" width="17.42578125" style="21" customWidth="1"/>
    <col min="12030" max="12030" width="16.5703125" style="21" customWidth="1"/>
    <col min="12031" max="12036" width="0" style="21" hidden="1" customWidth="1"/>
    <col min="12037" max="12037" width="12" style="21" customWidth="1"/>
    <col min="12038" max="12038" width="0" style="21" hidden="1" customWidth="1"/>
    <col min="12039" max="12039" width="11.85546875" style="21" customWidth="1"/>
    <col min="12040" max="12040" width="11.28515625" style="21" customWidth="1"/>
    <col min="12041" max="12281" width="9.140625" style="21"/>
    <col min="12282" max="12282" width="4.28515625" style="21" customWidth="1"/>
    <col min="12283" max="12283" width="26.28515625" style="21" customWidth="1"/>
    <col min="12284" max="12284" width="9.140625" style="21"/>
    <col min="12285" max="12285" width="17.42578125" style="21" customWidth="1"/>
    <col min="12286" max="12286" width="16.5703125" style="21" customWidth="1"/>
    <col min="12287" max="12292" width="0" style="21" hidden="1" customWidth="1"/>
    <col min="12293" max="12293" width="12" style="21" customWidth="1"/>
    <col min="12294" max="12294" width="0" style="21" hidden="1" customWidth="1"/>
    <col min="12295" max="12295" width="11.85546875" style="21" customWidth="1"/>
    <col min="12296" max="12296" width="11.28515625" style="21" customWidth="1"/>
    <col min="12297" max="12537" width="9.140625" style="21"/>
    <col min="12538" max="12538" width="4.28515625" style="21" customWidth="1"/>
    <col min="12539" max="12539" width="26.28515625" style="21" customWidth="1"/>
    <col min="12540" max="12540" width="9.140625" style="21"/>
    <col min="12541" max="12541" width="17.42578125" style="21" customWidth="1"/>
    <col min="12542" max="12542" width="16.5703125" style="21" customWidth="1"/>
    <col min="12543" max="12548" width="0" style="21" hidden="1" customWidth="1"/>
    <col min="12549" max="12549" width="12" style="21" customWidth="1"/>
    <col min="12550" max="12550" width="0" style="21" hidden="1" customWidth="1"/>
    <col min="12551" max="12551" width="11.85546875" style="21" customWidth="1"/>
    <col min="12552" max="12552" width="11.28515625" style="21" customWidth="1"/>
    <col min="12553" max="12793" width="9.140625" style="21"/>
    <col min="12794" max="12794" width="4.28515625" style="21" customWidth="1"/>
    <col min="12795" max="12795" width="26.28515625" style="21" customWidth="1"/>
    <col min="12796" max="12796" width="9.140625" style="21"/>
    <col min="12797" max="12797" width="17.42578125" style="21" customWidth="1"/>
    <col min="12798" max="12798" width="16.5703125" style="21" customWidth="1"/>
    <col min="12799" max="12804" width="0" style="21" hidden="1" customWidth="1"/>
    <col min="12805" max="12805" width="12" style="21" customWidth="1"/>
    <col min="12806" max="12806" width="0" style="21" hidden="1" customWidth="1"/>
    <col min="12807" max="12807" width="11.85546875" style="21" customWidth="1"/>
    <col min="12808" max="12808" width="11.28515625" style="21" customWidth="1"/>
    <col min="12809" max="13049" width="9.140625" style="21"/>
    <col min="13050" max="13050" width="4.28515625" style="21" customWidth="1"/>
    <col min="13051" max="13051" width="26.28515625" style="21" customWidth="1"/>
    <col min="13052" max="13052" width="9.140625" style="21"/>
    <col min="13053" max="13053" width="17.42578125" style="21" customWidth="1"/>
    <col min="13054" max="13054" width="16.5703125" style="21" customWidth="1"/>
    <col min="13055" max="13060" width="0" style="21" hidden="1" customWidth="1"/>
    <col min="13061" max="13061" width="12" style="21" customWidth="1"/>
    <col min="13062" max="13062" width="0" style="21" hidden="1" customWidth="1"/>
    <col min="13063" max="13063" width="11.85546875" style="21" customWidth="1"/>
    <col min="13064" max="13064" width="11.28515625" style="21" customWidth="1"/>
    <col min="13065" max="13305" width="9.140625" style="21"/>
    <col min="13306" max="13306" width="4.28515625" style="21" customWidth="1"/>
    <col min="13307" max="13307" width="26.28515625" style="21" customWidth="1"/>
    <col min="13308" max="13308" width="9.140625" style="21"/>
    <col min="13309" max="13309" width="17.42578125" style="21" customWidth="1"/>
    <col min="13310" max="13310" width="16.5703125" style="21" customWidth="1"/>
    <col min="13311" max="13316" width="0" style="21" hidden="1" customWidth="1"/>
    <col min="13317" max="13317" width="12" style="21" customWidth="1"/>
    <col min="13318" max="13318" width="0" style="21" hidden="1" customWidth="1"/>
    <col min="13319" max="13319" width="11.85546875" style="21" customWidth="1"/>
    <col min="13320" max="13320" width="11.28515625" style="21" customWidth="1"/>
    <col min="13321" max="13561" width="9.140625" style="21"/>
    <col min="13562" max="13562" width="4.28515625" style="21" customWidth="1"/>
    <col min="13563" max="13563" width="26.28515625" style="21" customWidth="1"/>
    <col min="13564" max="13564" width="9.140625" style="21"/>
    <col min="13565" max="13565" width="17.42578125" style="21" customWidth="1"/>
    <col min="13566" max="13566" width="16.5703125" style="21" customWidth="1"/>
    <col min="13567" max="13572" width="0" style="21" hidden="1" customWidth="1"/>
    <col min="13573" max="13573" width="12" style="21" customWidth="1"/>
    <col min="13574" max="13574" width="0" style="21" hidden="1" customWidth="1"/>
    <col min="13575" max="13575" width="11.85546875" style="21" customWidth="1"/>
    <col min="13576" max="13576" width="11.28515625" style="21" customWidth="1"/>
    <col min="13577" max="13817" width="9.140625" style="21"/>
    <col min="13818" max="13818" width="4.28515625" style="21" customWidth="1"/>
    <col min="13819" max="13819" width="26.28515625" style="21" customWidth="1"/>
    <col min="13820" max="13820" width="9.140625" style="21"/>
    <col min="13821" max="13821" width="17.42578125" style="21" customWidth="1"/>
    <col min="13822" max="13822" width="16.5703125" style="21" customWidth="1"/>
    <col min="13823" max="13828" width="0" style="21" hidden="1" customWidth="1"/>
    <col min="13829" max="13829" width="12" style="21" customWidth="1"/>
    <col min="13830" max="13830" width="0" style="21" hidden="1" customWidth="1"/>
    <col min="13831" max="13831" width="11.85546875" style="21" customWidth="1"/>
    <col min="13832" max="13832" width="11.28515625" style="21" customWidth="1"/>
    <col min="13833" max="14073" width="9.140625" style="21"/>
    <col min="14074" max="14074" width="4.28515625" style="21" customWidth="1"/>
    <col min="14075" max="14075" width="26.28515625" style="21" customWidth="1"/>
    <col min="14076" max="14076" width="9.140625" style="21"/>
    <col min="14077" max="14077" width="17.42578125" style="21" customWidth="1"/>
    <col min="14078" max="14078" width="16.5703125" style="21" customWidth="1"/>
    <col min="14079" max="14084" width="0" style="21" hidden="1" customWidth="1"/>
    <col min="14085" max="14085" width="12" style="21" customWidth="1"/>
    <col min="14086" max="14086" width="0" style="21" hidden="1" customWidth="1"/>
    <col min="14087" max="14087" width="11.85546875" style="21" customWidth="1"/>
    <col min="14088" max="14088" width="11.28515625" style="21" customWidth="1"/>
    <col min="14089" max="14329" width="9.140625" style="21"/>
    <col min="14330" max="14330" width="4.28515625" style="21" customWidth="1"/>
    <col min="14331" max="14331" width="26.28515625" style="21" customWidth="1"/>
    <col min="14332" max="14332" width="9.140625" style="21"/>
    <col min="14333" max="14333" width="17.42578125" style="21" customWidth="1"/>
    <col min="14334" max="14334" width="16.5703125" style="21" customWidth="1"/>
    <col min="14335" max="14340" width="0" style="21" hidden="1" customWidth="1"/>
    <col min="14341" max="14341" width="12" style="21" customWidth="1"/>
    <col min="14342" max="14342" width="0" style="21" hidden="1" customWidth="1"/>
    <col min="14343" max="14343" width="11.85546875" style="21" customWidth="1"/>
    <col min="14344" max="14344" width="11.28515625" style="21" customWidth="1"/>
    <col min="14345" max="14585" width="9.140625" style="21"/>
    <col min="14586" max="14586" width="4.28515625" style="21" customWidth="1"/>
    <col min="14587" max="14587" width="26.28515625" style="21" customWidth="1"/>
    <col min="14588" max="14588" width="9.140625" style="21"/>
    <col min="14589" max="14589" width="17.42578125" style="21" customWidth="1"/>
    <col min="14590" max="14590" width="16.5703125" style="21" customWidth="1"/>
    <col min="14591" max="14596" width="0" style="21" hidden="1" customWidth="1"/>
    <col min="14597" max="14597" width="12" style="21" customWidth="1"/>
    <col min="14598" max="14598" width="0" style="21" hidden="1" customWidth="1"/>
    <col min="14599" max="14599" width="11.85546875" style="21" customWidth="1"/>
    <col min="14600" max="14600" width="11.28515625" style="21" customWidth="1"/>
    <col min="14601" max="14841" width="9.140625" style="21"/>
    <col min="14842" max="14842" width="4.28515625" style="21" customWidth="1"/>
    <col min="14843" max="14843" width="26.28515625" style="21" customWidth="1"/>
    <col min="14844" max="14844" width="9.140625" style="21"/>
    <col min="14845" max="14845" width="17.42578125" style="21" customWidth="1"/>
    <col min="14846" max="14846" width="16.5703125" style="21" customWidth="1"/>
    <col min="14847" max="14852" width="0" style="21" hidden="1" customWidth="1"/>
    <col min="14853" max="14853" width="12" style="21" customWidth="1"/>
    <col min="14854" max="14854" width="0" style="21" hidden="1" customWidth="1"/>
    <col min="14855" max="14855" width="11.85546875" style="21" customWidth="1"/>
    <col min="14856" max="14856" width="11.28515625" style="21" customWidth="1"/>
    <col min="14857" max="15097" width="9.140625" style="21"/>
    <col min="15098" max="15098" width="4.28515625" style="21" customWidth="1"/>
    <col min="15099" max="15099" width="26.28515625" style="21" customWidth="1"/>
    <col min="15100" max="15100" width="9.140625" style="21"/>
    <col min="15101" max="15101" width="17.42578125" style="21" customWidth="1"/>
    <col min="15102" max="15102" width="16.5703125" style="21" customWidth="1"/>
    <col min="15103" max="15108" width="0" style="21" hidden="1" customWidth="1"/>
    <col min="15109" max="15109" width="12" style="21" customWidth="1"/>
    <col min="15110" max="15110" width="0" style="21" hidden="1" customWidth="1"/>
    <col min="15111" max="15111" width="11.85546875" style="21" customWidth="1"/>
    <col min="15112" max="15112" width="11.28515625" style="21" customWidth="1"/>
    <col min="15113" max="15353" width="9.140625" style="21"/>
    <col min="15354" max="15354" width="4.28515625" style="21" customWidth="1"/>
    <col min="15355" max="15355" width="26.28515625" style="21" customWidth="1"/>
    <col min="15356" max="15356" width="9.140625" style="21"/>
    <col min="15357" max="15357" width="17.42578125" style="21" customWidth="1"/>
    <col min="15358" max="15358" width="16.5703125" style="21" customWidth="1"/>
    <col min="15359" max="15364" width="0" style="21" hidden="1" customWidth="1"/>
    <col min="15365" max="15365" width="12" style="21" customWidth="1"/>
    <col min="15366" max="15366" width="0" style="21" hidden="1" customWidth="1"/>
    <col min="15367" max="15367" width="11.85546875" style="21" customWidth="1"/>
    <col min="15368" max="15368" width="11.28515625" style="21" customWidth="1"/>
    <col min="15369" max="15609" width="9.140625" style="21"/>
    <col min="15610" max="15610" width="4.28515625" style="21" customWidth="1"/>
    <col min="15611" max="15611" width="26.28515625" style="21" customWidth="1"/>
    <col min="15612" max="15612" width="9.140625" style="21"/>
    <col min="15613" max="15613" width="17.42578125" style="21" customWidth="1"/>
    <col min="15614" max="15614" width="16.5703125" style="21" customWidth="1"/>
    <col min="15615" max="15620" width="0" style="21" hidden="1" customWidth="1"/>
    <col min="15621" max="15621" width="12" style="21" customWidth="1"/>
    <col min="15622" max="15622" width="0" style="21" hidden="1" customWidth="1"/>
    <col min="15623" max="15623" width="11.85546875" style="21" customWidth="1"/>
    <col min="15624" max="15624" width="11.28515625" style="21" customWidth="1"/>
    <col min="15625" max="15865" width="9.140625" style="21"/>
    <col min="15866" max="15866" width="4.28515625" style="21" customWidth="1"/>
    <col min="15867" max="15867" width="26.28515625" style="21" customWidth="1"/>
    <col min="15868" max="15868" width="9.140625" style="21"/>
    <col min="15869" max="15869" width="17.42578125" style="21" customWidth="1"/>
    <col min="15870" max="15870" width="16.5703125" style="21" customWidth="1"/>
    <col min="15871" max="15876" width="0" style="21" hidden="1" customWidth="1"/>
    <col min="15877" max="15877" width="12" style="21" customWidth="1"/>
    <col min="15878" max="15878" width="0" style="21" hidden="1" customWidth="1"/>
    <col min="15879" max="15879" width="11.85546875" style="21" customWidth="1"/>
    <col min="15880" max="15880" width="11.28515625" style="21" customWidth="1"/>
    <col min="15881" max="16121" width="9.140625" style="21"/>
    <col min="16122" max="16122" width="4.28515625" style="21" customWidth="1"/>
    <col min="16123" max="16123" width="26.28515625" style="21" customWidth="1"/>
    <col min="16124" max="16124" width="9.140625" style="21"/>
    <col min="16125" max="16125" width="17.42578125" style="21" customWidth="1"/>
    <col min="16126" max="16126" width="16.5703125" style="21" customWidth="1"/>
    <col min="16127" max="16132" width="0" style="21" hidden="1" customWidth="1"/>
    <col min="16133" max="16133" width="12" style="21" customWidth="1"/>
    <col min="16134" max="16134" width="0" style="21" hidden="1" customWidth="1"/>
    <col min="16135" max="16135" width="11.85546875" style="21" customWidth="1"/>
    <col min="16136" max="16136" width="11.28515625" style="21" customWidth="1"/>
    <col min="16137" max="16384" width="9.140625" style="21"/>
  </cols>
  <sheetData>
    <row r="1" spans="1:8" hidden="1" x14ac:dyDescent="0.25"/>
    <row r="2" spans="1:8" hidden="1" x14ac:dyDescent="0.25"/>
    <row r="3" spans="1:8" x14ac:dyDescent="0.25">
      <c r="G3" s="96" t="s">
        <v>270</v>
      </c>
      <c r="H3" s="96"/>
    </row>
    <row r="4" spans="1:8" x14ac:dyDescent="0.25">
      <c r="B4" s="58"/>
      <c r="G4" s="81" t="s">
        <v>252</v>
      </c>
      <c r="H4" s="81"/>
    </row>
    <row r="5" spans="1:8" x14ac:dyDescent="0.25">
      <c r="G5" s="81" t="s">
        <v>2</v>
      </c>
      <c r="H5" s="81"/>
    </row>
    <row r="6" spans="1:8" x14ac:dyDescent="0.25">
      <c r="G6" s="81" t="s">
        <v>322</v>
      </c>
      <c r="H6" s="81"/>
    </row>
    <row r="7" spans="1:8" x14ac:dyDescent="0.25">
      <c r="A7" s="99" t="s">
        <v>271</v>
      </c>
      <c r="B7" s="100"/>
      <c r="C7" s="100"/>
      <c r="D7" s="100"/>
      <c r="E7" s="100"/>
      <c r="F7" s="100"/>
      <c r="G7" s="100"/>
      <c r="H7" s="100"/>
    </row>
    <row r="8" spans="1:8" x14ac:dyDescent="0.25">
      <c r="A8" s="100"/>
      <c r="B8" s="100"/>
      <c r="C8" s="100"/>
      <c r="D8" s="100"/>
      <c r="E8" s="100"/>
      <c r="F8" s="100"/>
      <c r="G8" s="100"/>
      <c r="H8" s="100"/>
    </row>
    <row r="9" spans="1:8" ht="33" customHeight="1" x14ac:dyDescent="0.25">
      <c r="A9" s="100"/>
      <c r="B9" s="100"/>
      <c r="C9" s="100"/>
      <c r="D9" s="100"/>
      <c r="E9" s="100"/>
      <c r="F9" s="100"/>
      <c r="G9" s="100"/>
      <c r="H9" s="100"/>
    </row>
    <row r="10" spans="1:8" ht="15.75" thickBot="1" x14ac:dyDescent="0.3"/>
    <row r="11" spans="1:8" ht="15.75" hidden="1" thickBot="1" x14ac:dyDescent="0.3"/>
    <row r="12" spans="1:8" s="60" customFormat="1" ht="57" x14ac:dyDescent="0.2">
      <c r="A12" s="538" t="s">
        <v>222</v>
      </c>
      <c r="B12" s="539" t="s">
        <v>253</v>
      </c>
      <c r="C12" s="540" t="s">
        <v>254</v>
      </c>
      <c r="D12" s="539" t="s">
        <v>255</v>
      </c>
      <c r="E12" s="539" t="s">
        <v>256</v>
      </c>
      <c r="F12" s="539" t="s">
        <v>257</v>
      </c>
      <c r="G12" s="539" t="s">
        <v>258</v>
      </c>
      <c r="H12" s="539" t="s">
        <v>274</v>
      </c>
    </row>
    <row r="13" spans="1:8" s="7" customFormat="1" ht="252" x14ac:dyDescent="0.25">
      <c r="A13" s="523"/>
      <c r="B13" s="524" t="s">
        <v>323</v>
      </c>
      <c r="C13" s="525"/>
      <c r="D13" s="526" t="s">
        <v>259</v>
      </c>
      <c r="E13" s="527" t="s">
        <v>260</v>
      </c>
      <c r="F13" s="528">
        <f>'приложение 6.1.'!F52</f>
        <v>42586.595460000004</v>
      </c>
      <c r="G13" s="528">
        <f>'приложение 6.1.'!G52</f>
        <v>34845.835299999992</v>
      </c>
      <c r="H13" s="528">
        <f>'приложение 6.1.'!H52</f>
        <v>34689.4</v>
      </c>
    </row>
    <row r="14" spans="1:8" ht="94.5" x14ac:dyDescent="0.25">
      <c r="A14" s="62">
        <v>1</v>
      </c>
      <c r="B14" s="63" t="s">
        <v>261</v>
      </c>
      <c r="C14" s="64" t="s">
        <v>120</v>
      </c>
      <c r="D14" s="47" t="s">
        <v>259</v>
      </c>
      <c r="E14" s="47" t="s">
        <v>260</v>
      </c>
      <c r="F14" s="528">
        <f>'приложение 6.1.'!F54</f>
        <v>505</v>
      </c>
      <c r="G14" s="528">
        <f>'приложение 6.1.'!G54</f>
        <v>305</v>
      </c>
      <c r="H14" s="528">
        <f>'приложение 6.1.'!H54</f>
        <v>305</v>
      </c>
    </row>
    <row r="15" spans="1:8" s="67" customFormat="1" ht="94.5" x14ac:dyDescent="0.25">
      <c r="A15" s="62"/>
      <c r="B15" s="63" t="s">
        <v>464</v>
      </c>
      <c r="C15" s="64" t="s">
        <v>352</v>
      </c>
      <c r="D15" s="47" t="s">
        <v>259</v>
      </c>
      <c r="E15" s="47" t="s">
        <v>260</v>
      </c>
      <c r="F15" s="528">
        <f>'приложение 6.1.'!F57</f>
        <v>200</v>
      </c>
      <c r="G15" s="528">
        <f>'приложение 6.1.'!G57</f>
        <v>200</v>
      </c>
      <c r="H15" s="528">
        <f>'приложение 6.1.'!H57</f>
        <v>200</v>
      </c>
    </row>
    <row r="16" spans="1:8" s="61" customFormat="1" ht="173.25" x14ac:dyDescent="0.25">
      <c r="A16" s="62">
        <v>2</v>
      </c>
      <c r="B16" s="529" t="s">
        <v>262</v>
      </c>
      <c r="C16" s="64" t="s">
        <v>263</v>
      </c>
      <c r="D16" s="530" t="s">
        <v>259</v>
      </c>
      <c r="E16" s="47" t="s">
        <v>260</v>
      </c>
      <c r="F16" s="528">
        <f>'приложение 6.1.'!F59</f>
        <v>30004.995460000006</v>
      </c>
      <c r="G16" s="528">
        <f>'приложение 6.1.'!G59</f>
        <v>24953.795299999994</v>
      </c>
      <c r="H16" s="528">
        <f>'приложение 6.1.'!H59</f>
        <v>25641.82</v>
      </c>
    </row>
    <row r="17" spans="1:8" ht="126" x14ac:dyDescent="0.25">
      <c r="A17" s="62">
        <v>3</v>
      </c>
      <c r="B17" s="63" t="s">
        <v>264</v>
      </c>
      <c r="C17" s="64" t="s">
        <v>265</v>
      </c>
      <c r="D17" s="530" t="s">
        <v>259</v>
      </c>
      <c r="E17" s="47" t="s">
        <v>266</v>
      </c>
      <c r="F17" s="523">
        <f>'приложение 6.1.'!F76</f>
        <v>11239.34</v>
      </c>
      <c r="G17" s="523">
        <f>'приложение 6.1.'!G76</f>
        <v>9177.0400000000009</v>
      </c>
      <c r="H17" s="523">
        <f>'приложение 6.1.'!H76</f>
        <v>8332.58</v>
      </c>
    </row>
    <row r="18" spans="1:8" ht="94.5" x14ac:dyDescent="0.25">
      <c r="A18" s="531">
        <v>4</v>
      </c>
      <c r="B18" s="532" t="s">
        <v>267</v>
      </c>
      <c r="C18" s="533" t="s">
        <v>136</v>
      </c>
      <c r="D18" s="532" t="s">
        <v>259</v>
      </c>
      <c r="E18" s="534" t="s">
        <v>260</v>
      </c>
      <c r="F18" s="535">
        <f>'приложение 6.1.'!F100</f>
        <v>627.26</v>
      </c>
      <c r="G18" s="535">
        <f>'приложение 6.1.'!G100</f>
        <v>200</v>
      </c>
      <c r="H18" s="535">
        <f>'приложение 6.1.'!H100</f>
        <v>200</v>
      </c>
    </row>
    <row r="19" spans="1:8" ht="94.5" x14ac:dyDescent="0.25">
      <c r="A19" s="536">
        <v>5</v>
      </c>
      <c r="B19" s="530" t="s">
        <v>268</v>
      </c>
      <c r="C19" s="537" t="s">
        <v>134</v>
      </c>
      <c r="D19" s="530" t="s">
        <v>259</v>
      </c>
      <c r="E19" s="47" t="s">
        <v>260</v>
      </c>
      <c r="F19" s="523">
        <v>0</v>
      </c>
      <c r="G19" s="523">
        <v>0</v>
      </c>
      <c r="H19" s="523">
        <v>0</v>
      </c>
    </row>
    <row r="20" spans="1:8" ht="157.5" x14ac:dyDescent="0.25">
      <c r="A20" s="62">
        <v>6</v>
      </c>
      <c r="B20" s="63" t="s">
        <v>269</v>
      </c>
      <c r="C20" s="64" t="s">
        <v>123</v>
      </c>
      <c r="D20" s="47" t="s">
        <v>259</v>
      </c>
      <c r="E20" s="47" t="s">
        <v>260</v>
      </c>
      <c r="F20" s="65">
        <f>'приложение 6.1.'!F104</f>
        <v>10</v>
      </c>
      <c r="G20" s="65">
        <f>'приложение 6.1.'!G104</f>
        <v>10</v>
      </c>
      <c r="H20" s="65">
        <f>'приложение 6.1.'!H104</f>
        <v>10</v>
      </c>
    </row>
  </sheetData>
  <mergeCells count="5">
    <mergeCell ref="G4:H4"/>
    <mergeCell ref="G5:H5"/>
    <mergeCell ref="G6:H6"/>
    <mergeCell ref="A7:H9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workbookViewId="0">
      <selection activeCell="D9" sqref="D9"/>
    </sheetView>
  </sheetViews>
  <sheetFormatPr defaultRowHeight="15" x14ac:dyDescent="0.25"/>
  <cols>
    <col min="1" max="1" width="17.5703125" style="20" customWidth="1"/>
    <col min="2" max="2" width="29.140625" style="67" customWidth="1"/>
    <col min="3" max="3" width="12.7109375" style="7" customWidth="1"/>
    <col min="4" max="4" width="8.42578125" style="9" customWidth="1"/>
    <col min="5" max="5" width="12.28515625" style="7" customWidth="1"/>
    <col min="6" max="6" width="12.5703125" style="7" customWidth="1"/>
    <col min="7" max="7" width="9.140625" style="67"/>
    <col min="8" max="8" width="12.85546875" style="67" bestFit="1" customWidth="1"/>
    <col min="9" max="16384" width="9.140625" style="67"/>
  </cols>
  <sheetData>
    <row r="1" spans="1:6" x14ac:dyDescent="0.25">
      <c r="A1" s="19"/>
      <c r="B1" s="1"/>
      <c r="C1" s="3"/>
      <c r="D1" s="8"/>
      <c r="E1" s="3"/>
      <c r="F1" s="4" t="s">
        <v>0</v>
      </c>
    </row>
    <row r="2" spans="1:6" x14ac:dyDescent="0.25">
      <c r="A2" s="19"/>
      <c r="B2" s="1"/>
      <c r="C2" s="3"/>
      <c r="D2" s="8"/>
      <c r="E2" s="3"/>
      <c r="F2" s="5" t="s">
        <v>1</v>
      </c>
    </row>
    <row r="3" spans="1:6" x14ac:dyDescent="0.25">
      <c r="A3" s="19"/>
      <c r="B3" s="1"/>
      <c r="C3" s="3"/>
      <c r="D3" s="8"/>
      <c r="E3" s="3"/>
      <c r="F3" s="5" t="s">
        <v>2</v>
      </c>
    </row>
    <row r="4" spans="1:6" x14ac:dyDescent="0.25">
      <c r="B4" s="1"/>
      <c r="C4" s="3"/>
      <c r="D4" s="8"/>
      <c r="E4" s="3"/>
      <c r="F4" s="5" t="s">
        <v>322</v>
      </c>
    </row>
    <row r="5" spans="1:6" x14ac:dyDescent="0.25">
      <c r="B5" s="1"/>
      <c r="C5" s="3"/>
      <c r="D5" s="8"/>
      <c r="E5" s="6"/>
      <c r="F5" s="3"/>
    </row>
    <row r="6" spans="1:6" x14ac:dyDescent="0.25">
      <c r="A6" s="76" t="s">
        <v>70</v>
      </c>
      <c r="B6" s="76"/>
      <c r="C6" s="76"/>
      <c r="D6" s="76"/>
      <c r="E6" s="76"/>
      <c r="F6" s="77"/>
    </row>
    <row r="7" spans="1:6" x14ac:dyDescent="0.25">
      <c r="A7" s="78"/>
      <c r="B7" s="78"/>
      <c r="C7" s="78"/>
      <c r="D7" s="78"/>
      <c r="E7" s="78"/>
      <c r="F7" s="79"/>
    </row>
    <row r="8" spans="1:6" ht="126" x14ac:dyDescent="0.25">
      <c r="A8" s="289" t="s">
        <v>3</v>
      </c>
      <c r="B8" s="289" t="s">
        <v>4</v>
      </c>
      <c r="C8" s="290" t="s">
        <v>6</v>
      </c>
      <c r="D8" s="291" t="s">
        <v>5</v>
      </c>
      <c r="E8" s="290" t="s">
        <v>7</v>
      </c>
      <c r="F8" s="290" t="s">
        <v>67</v>
      </c>
    </row>
    <row r="9" spans="1:6" ht="47.25" x14ac:dyDescent="0.25">
      <c r="A9" s="292"/>
      <c r="B9" s="293" t="s">
        <v>8</v>
      </c>
      <c r="C9" s="294">
        <f>+C10+C25</f>
        <v>28085.924999999999</v>
      </c>
      <c r="D9" s="295"/>
      <c r="E9" s="294">
        <f>+E10+E25</f>
        <v>28468.924999999999</v>
      </c>
      <c r="F9" s="294">
        <f>+F10+F25</f>
        <v>29167.724999999999</v>
      </c>
    </row>
    <row r="10" spans="1:6" ht="15.75" x14ac:dyDescent="0.25">
      <c r="A10" s="292"/>
      <c r="B10" s="293" t="s">
        <v>9</v>
      </c>
      <c r="C10" s="296">
        <f>+C11+C13+C16+C18+C20</f>
        <v>27048.2</v>
      </c>
      <c r="D10" s="291"/>
      <c r="E10" s="296">
        <f>+E11+E13+E16+E18+E20</f>
        <v>27431.200000000001</v>
      </c>
      <c r="F10" s="296">
        <f>+F11+F13+F16+F18+F20</f>
        <v>28130</v>
      </c>
    </row>
    <row r="11" spans="1:6" ht="27" customHeight="1" x14ac:dyDescent="0.25">
      <c r="A11" s="297" t="s">
        <v>10</v>
      </c>
      <c r="B11" s="289" t="s">
        <v>11</v>
      </c>
      <c r="C11" s="296">
        <f>SUM(C12:C12)</f>
        <v>2670</v>
      </c>
      <c r="D11" s="291"/>
      <c r="E11" s="296">
        <f>SUM(E12:E12)</f>
        <v>2750</v>
      </c>
      <c r="F11" s="296">
        <f>SUM(F12:F12)</f>
        <v>2980</v>
      </c>
    </row>
    <row r="12" spans="1:6" ht="189" x14ac:dyDescent="0.25">
      <c r="A12" s="298" t="s">
        <v>12</v>
      </c>
      <c r="B12" s="298" t="s">
        <v>13</v>
      </c>
      <c r="C12" s="284">
        <v>2670</v>
      </c>
      <c r="D12" s="299"/>
      <c r="E12" s="284">
        <v>2750</v>
      </c>
      <c r="F12" s="284">
        <v>2980</v>
      </c>
    </row>
    <row r="13" spans="1:6" ht="78.75" x14ac:dyDescent="0.25">
      <c r="A13" s="297" t="s">
        <v>14</v>
      </c>
      <c r="B13" s="289" t="s">
        <v>15</v>
      </c>
      <c r="C13" s="296">
        <f>SUM(C14:C15)</f>
        <v>2325.4</v>
      </c>
      <c r="D13" s="291"/>
      <c r="E13" s="296">
        <f>SUM(E14:E15)</f>
        <v>2418.5</v>
      </c>
      <c r="F13" s="296">
        <f>SUM(F14:F15)</f>
        <v>2792.8879999999999</v>
      </c>
    </row>
    <row r="14" spans="1:6" ht="173.25" x14ac:dyDescent="0.25">
      <c r="A14" s="298" t="s">
        <v>16</v>
      </c>
      <c r="B14" s="298" t="s">
        <v>17</v>
      </c>
      <c r="C14" s="300">
        <v>851.59</v>
      </c>
      <c r="D14" s="301"/>
      <c r="E14" s="300">
        <v>912.15</v>
      </c>
      <c r="F14" s="300">
        <v>1176.4000000000001</v>
      </c>
    </row>
    <row r="15" spans="1:6" ht="173.25" x14ac:dyDescent="0.25">
      <c r="A15" s="298" t="s">
        <v>18</v>
      </c>
      <c r="B15" s="298" t="s">
        <v>19</v>
      </c>
      <c r="C15" s="300">
        <v>1473.81</v>
      </c>
      <c r="D15" s="301"/>
      <c r="E15" s="300">
        <v>1506.35</v>
      </c>
      <c r="F15" s="300">
        <v>1616.4880000000001</v>
      </c>
    </row>
    <row r="16" spans="1:6" ht="47.25" x14ac:dyDescent="0.25">
      <c r="A16" s="297" t="s">
        <v>20</v>
      </c>
      <c r="B16" s="289" t="s">
        <v>21</v>
      </c>
      <c r="C16" s="296">
        <f>+C17</f>
        <v>345</v>
      </c>
      <c r="D16" s="291"/>
      <c r="E16" s="296">
        <f>+E17</f>
        <v>354.9</v>
      </c>
      <c r="F16" s="296">
        <f>+F17</f>
        <v>383</v>
      </c>
    </row>
    <row r="17" spans="1:6" ht="47.25" x14ac:dyDescent="0.25">
      <c r="A17" s="298" t="s">
        <v>22</v>
      </c>
      <c r="B17" s="298" t="s">
        <v>21</v>
      </c>
      <c r="C17" s="302">
        <v>345</v>
      </c>
      <c r="D17" s="303"/>
      <c r="E17" s="302">
        <v>354.9</v>
      </c>
      <c r="F17" s="302">
        <v>383</v>
      </c>
    </row>
    <row r="18" spans="1:6" ht="31.5" x14ac:dyDescent="0.25">
      <c r="A18" s="297" t="s">
        <v>23</v>
      </c>
      <c r="B18" s="289" t="s">
        <v>24</v>
      </c>
      <c r="C18" s="296">
        <f>+C19</f>
        <v>1657.8</v>
      </c>
      <c r="D18" s="291"/>
      <c r="E18" s="296">
        <f>+E19</f>
        <v>1657.8</v>
      </c>
      <c r="F18" s="296">
        <f>+F19</f>
        <v>1724.1120000000001</v>
      </c>
    </row>
    <row r="19" spans="1:6" ht="94.5" x14ac:dyDescent="0.25">
      <c r="A19" s="298" t="s">
        <v>25</v>
      </c>
      <c r="B19" s="298" t="s">
        <v>26</v>
      </c>
      <c r="C19" s="284">
        <v>1657.8</v>
      </c>
      <c r="D19" s="299"/>
      <c r="E19" s="284">
        <v>1657.8</v>
      </c>
      <c r="F19" s="284">
        <v>1724.1120000000001</v>
      </c>
    </row>
    <row r="20" spans="1:6" ht="31.5" x14ac:dyDescent="0.25">
      <c r="A20" s="297" t="s">
        <v>27</v>
      </c>
      <c r="B20" s="289" t="s">
        <v>28</v>
      </c>
      <c r="C20" s="296">
        <f>+C21+C23</f>
        <v>20050</v>
      </c>
      <c r="D20" s="291"/>
      <c r="E20" s="296">
        <f>+E21+E23</f>
        <v>20250</v>
      </c>
      <c r="F20" s="296">
        <f>+F21+F23</f>
        <v>20250</v>
      </c>
    </row>
    <row r="21" spans="1:6" ht="31.5" x14ac:dyDescent="0.25">
      <c r="A21" s="292" t="s">
        <v>29</v>
      </c>
      <c r="B21" s="292" t="s">
        <v>30</v>
      </c>
      <c r="C21" s="296">
        <f>+C22</f>
        <v>13200</v>
      </c>
      <c r="D21" s="291"/>
      <c r="E21" s="296">
        <f>+E22</f>
        <v>13300</v>
      </c>
      <c r="F21" s="296">
        <f>+F22</f>
        <v>13300</v>
      </c>
    </row>
    <row r="22" spans="1:6" ht="78.75" x14ac:dyDescent="0.25">
      <c r="A22" s="298" t="s">
        <v>31</v>
      </c>
      <c r="B22" s="298" t="s">
        <v>32</v>
      </c>
      <c r="C22" s="304">
        <v>13200</v>
      </c>
      <c r="D22" s="305"/>
      <c r="E22" s="304">
        <v>13300</v>
      </c>
      <c r="F22" s="304">
        <v>13300</v>
      </c>
    </row>
    <row r="23" spans="1:6" ht="31.5" x14ac:dyDescent="0.25">
      <c r="A23" s="292" t="s">
        <v>33</v>
      </c>
      <c r="B23" s="292" t="s">
        <v>34</v>
      </c>
      <c r="C23" s="296">
        <f>+C24</f>
        <v>6850</v>
      </c>
      <c r="D23" s="291"/>
      <c r="E23" s="296">
        <f>+E24</f>
        <v>6950</v>
      </c>
      <c r="F23" s="296">
        <f>+F24</f>
        <v>6950</v>
      </c>
    </row>
    <row r="24" spans="1:6" ht="95.25" thickBot="1" x14ac:dyDescent="0.3">
      <c r="A24" s="306" t="s">
        <v>35</v>
      </c>
      <c r="B24" s="306" t="s">
        <v>36</v>
      </c>
      <c r="C24" s="307">
        <v>6850</v>
      </c>
      <c r="D24" s="308"/>
      <c r="E24" s="307">
        <v>6950</v>
      </c>
      <c r="F24" s="307">
        <v>6950</v>
      </c>
    </row>
    <row r="25" spans="1:6" ht="15.75" x14ac:dyDescent="0.25">
      <c r="A25" s="309"/>
      <c r="B25" s="310" t="s">
        <v>37</v>
      </c>
      <c r="C25" s="311">
        <f>+C26</f>
        <v>1037.7249999999999</v>
      </c>
      <c r="D25" s="312"/>
      <c r="E25" s="311">
        <f>+E26</f>
        <v>1037.7249999999999</v>
      </c>
      <c r="F25" s="313">
        <f>+F26</f>
        <v>1037.7249999999999</v>
      </c>
    </row>
    <row r="26" spans="1:6" ht="110.25" x14ac:dyDescent="0.25">
      <c r="A26" s="314" t="s">
        <v>38</v>
      </c>
      <c r="B26" s="289" t="s">
        <v>39</v>
      </c>
      <c r="C26" s="296">
        <f>SUM(C27:C28)</f>
        <v>1037.7249999999999</v>
      </c>
      <c r="D26" s="291"/>
      <c r="E26" s="296">
        <f>SUM(E27:E28)</f>
        <v>1037.7249999999999</v>
      </c>
      <c r="F26" s="315">
        <f>SUM(F27:F28)</f>
        <v>1037.7249999999999</v>
      </c>
    </row>
    <row r="27" spans="1:6" ht="157.5" x14ac:dyDescent="0.25">
      <c r="A27" s="316" t="s">
        <v>40</v>
      </c>
      <c r="B27" s="317" t="s">
        <v>41</v>
      </c>
      <c r="C27" s="287">
        <v>144.495</v>
      </c>
      <c r="D27" s="318"/>
      <c r="E27" s="287">
        <v>144.495</v>
      </c>
      <c r="F27" s="319">
        <v>144.495</v>
      </c>
    </row>
    <row r="28" spans="1:6" ht="174" thickBot="1" x14ac:dyDescent="0.3">
      <c r="A28" s="320" t="s">
        <v>42</v>
      </c>
      <c r="B28" s="321" t="s">
        <v>43</v>
      </c>
      <c r="C28" s="322">
        <v>893.23</v>
      </c>
      <c r="D28" s="323"/>
      <c r="E28" s="322">
        <v>893.23</v>
      </c>
      <c r="F28" s="324">
        <v>893.23</v>
      </c>
    </row>
    <row r="29" spans="1:6" ht="31.5" x14ac:dyDescent="0.25">
      <c r="A29" s="325" t="s">
        <v>44</v>
      </c>
      <c r="B29" s="326" t="s">
        <v>45</v>
      </c>
      <c r="C29" s="327">
        <f>+C30</f>
        <v>33945.043839999998</v>
      </c>
      <c r="D29" s="328"/>
      <c r="E29" s="327">
        <f>+E30</f>
        <v>26883.466359999999</v>
      </c>
      <c r="F29" s="327">
        <f>+F30</f>
        <v>24760.32</v>
      </c>
    </row>
    <row r="30" spans="1:6" s="2" customFormat="1" ht="110.25" x14ac:dyDescent="0.2">
      <c r="A30" s="297" t="s">
        <v>46</v>
      </c>
      <c r="B30" s="289" t="s">
        <v>47</v>
      </c>
      <c r="C30" s="296">
        <f>+C31+C32+C42+C45</f>
        <v>33945.043839999998</v>
      </c>
      <c r="D30" s="291"/>
      <c r="E30" s="296">
        <f>+E31+E32+E42+E45</f>
        <v>26883.466359999999</v>
      </c>
      <c r="F30" s="296">
        <f>+F31+F32+F42+F45</f>
        <v>24760.32</v>
      </c>
    </row>
    <row r="31" spans="1:6" s="2" customFormat="1" ht="79.5" thickBot="1" x14ac:dyDescent="0.25">
      <c r="A31" s="329" t="s">
        <v>442</v>
      </c>
      <c r="B31" s="330" t="s">
        <v>48</v>
      </c>
      <c r="C31" s="331">
        <f>17041.5+5668</f>
        <v>22709.5</v>
      </c>
      <c r="D31" s="332"/>
      <c r="E31" s="331">
        <f>17705.7+5664.9</f>
        <v>23370.6</v>
      </c>
      <c r="F31" s="331">
        <f>18410+5666</f>
        <v>24076</v>
      </c>
    </row>
    <row r="32" spans="1:6" s="2" customFormat="1" ht="78.75" x14ac:dyDescent="0.2">
      <c r="A32" s="333" t="s">
        <v>49</v>
      </c>
      <c r="B32" s="334" t="s">
        <v>50</v>
      </c>
      <c r="C32" s="335">
        <f>SUM(C33:C41)</f>
        <v>10934.62384</v>
      </c>
      <c r="D32" s="336"/>
      <c r="E32" s="335">
        <f>SUM(E33:E41)</f>
        <v>3211.9463599999999</v>
      </c>
      <c r="F32" s="337">
        <f>SUM(F33:F41)</f>
        <v>680.8</v>
      </c>
    </row>
    <row r="33" spans="1:8" ht="31.5" x14ac:dyDescent="0.25">
      <c r="A33" s="338" t="s">
        <v>51</v>
      </c>
      <c r="B33" s="298" t="s">
        <v>52</v>
      </c>
      <c r="C33" s="300">
        <v>1567.5</v>
      </c>
      <c r="D33" s="301">
        <v>1022</v>
      </c>
      <c r="E33" s="300">
        <v>0</v>
      </c>
      <c r="F33" s="339">
        <v>0</v>
      </c>
    </row>
    <row r="34" spans="1:8" ht="31.5" x14ac:dyDescent="0.25">
      <c r="A34" s="338" t="s">
        <v>51</v>
      </c>
      <c r="B34" s="298" t="s">
        <v>52</v>
      </c>
      <c r="C34" s="287">
        <v>793.9</v>
      </c>
      <c r="D34" s="301">
        <v>1055</v>
      </c>
      <c r="E34" s="300">
        <v>621.6</v>
      </c>
      <c r="F34" s="339">
        <v>680.8</v>
      </c>
    </row>
    <row r="35" spans="1:8" ht="31.5" x14ac:dyDescent="0.25">
      <c r="A35" s="338" t="s">
        <v>51</v>
      </c>
      <c r="B35" s="298" t="s">
        <v>52</v>
      </c>
      <c r="C35" s="300">
        <v>3000</v>
      </c>
      <c r="D35" s="301">
        <v>1089</v>
      </c>
      <c r="E35" s="300">
        <v>0</v>
      </c>
      <c r="F35" s="339">
        <v>0</v>
      </c>
    </row>
    <row r="36" spans="1:8" ht="31.5" x14ac:dyDescent="0.25">
      <c r="A36" s="338" t="s">
        <v>51</v>
      </c>
      <c r="B36" s="298" t="s">
        <v>52</v>
      </c>
      <c r="C36" s="300">
        <v>1054.9000000000001</v>
      </c>
      <c r="D36" s="301">
        <v>1077</v>
      </c>
      <c r="E36" s="300">
        <v>0</v>
      </c>
      <c r="F36" s="339">
        <v>0</v>
      </c>
    </row>
    <row r="37" spans="1:8" ht="31.5" x14ac:dyDescent="0.25">
      <c r="A37" s="338" t="s">
        <v>51</v>
      </c>
      <c r="B37" s="298" t="s">
        <v>52</v>
      </c>
      <c r="C37" s="300">
        <v>909.7</v>
      </c>
      <c r="D37" s="301">
        <v>1083</v>
      </c>
      <c r="E37" s="300">
        <v>0</v>
      </c>
      <c r="F37" s="339">
        <v>0</v>
      </c>
    </row>
    <row r="38" spans="1:8" ht="31.5" x14ac:dyDescent="0.25">
      <c r="A38" s="338" t="s">
        <v>51</v>
      </c>
      <c r="B38" s="298" t="s">
        <v>52</v>
      </c>
      <c r="C38" s="287">
        <v>1899.4</v>
      </c>
      <c r="D38" s="301">
        <v>1084</v>
      </c>
      <c r="E38" s="300">
        <v>0</v>
      </c>
      <c r="F38" s="339">
        <v>0</v>
      </c>
    </row>
    <row r="39" spans="1:8" ht="31.5" x14ac:dyDescent="0.25">
      <c r="A39" s="338" t="s">
        <v>51</v>
      </c>
      <c r="B39" s="298" t="s">
        <v>52</v>
      </c>
      <c r="C39" s="340">
        <v>0</v>
      </c>
      <c r="D39" s="341">
        <v>1099</v>
      </c>
      <c r="E39" s="340">
        <v>0</v>
      </c>
      <c r="F39" s="342">
        <v>0</v>
      </c>
    </row>
    <row r="40" spans="1:8" ht="204.75" x14ac:dyDescent="0.25">
      <c r="A40" s="343" t="s">
        <v>68</v>
      </c>
      <c r="B40" s="306" t="s">
        <v>69</v>
      </c>
      <c r="C40" s="340">
        <v>0</v>
      </c>
      <c r="D40" s="341"/>
      <c r="E40" s="340">
        <v>2590.34636</v>
      </c>
      <c r="F40" s="342">
        <v>0</v>
      </c>
    </row>
    <row r="41" spans="1:8" ht="79.5" thickBot="1" x14ac:dyDescent="0.3">
      <c r="A41" s="320" t="s">
        <v>53</v>
      </c>
      <c r="B41" s="321" t="s">
        <v>54</v>
      </c>
      <c r="C41" s="344">
        <v>1709.2238400000001</v>
      </c>
      <c r="D41" s="345"/>
      <c r="E41" s="344">
        <v>0</v>
      </c>
      <c r="F41" s="346">
        <v>0</v>
      </c>
    </row>
    <row r="42" spans="1:8" ht="78.75" x14ac:dyDescent="0.25">
      <c r="A42" s="347" t="s">
        <v>55</v>
      </c>
      <c r="B42" s="348" t="s">
        <v>56</v>
      </c>
      <c r="C42" s="311">
        <f>SUM(C43:C44)</f>
        <v>300.91999999999996</v>
      </c>
      <c r="D42" s="312"/>
      <c r="E42" s="311">
        <f>SUM(E43:E44)</f>
        <v>300.91999999999996</v>
      </c>
      <c r="F42" s="313">
        <f>SUM(F43:F44)</f>
        <v>3.52</v>
      </c>
    </row>
    <row r="43" spans="1:8" ht="78.75" x14ac:dyDescent="0.25">
      <c r="A43" s="338" t="s">
        <v>57</v>
      </c>
      <c r="B43" s="298" t="s">
        <v>58</v>
      </c>
      <c r="C43" s="287">
        <v>3.52</v>
      </c>
      <c r="D43" s="318">
        <v>3038</v>
      </c>
      <c r="E43" s="287">
        <v>3.52</v>
      </c>
      <c r="F43" s="319">
        <v>3.52</v>
      </c>
    </row>
    <row r="44" spans="1:8" ht="111" thickBot="1" x14ac:dyDescent="0.3">
      <c r="A44" s="320" t="s">
        <v>59</v>
      </c>
      <c r="B44" s="321" t="s">
        <v>60</v>
      </c>
      <c r="C44" s="322">
        <v>297.39999999999998</v>
      </c>
      <c r="D44" s="323" t="s">
        <v>61</v>
      </c>
      <c r="E44" s="322">
        <v>297.39999999999998</v>
      </c>
      <c r="F44" s="324">
        <v>0</v>
      </c>
    </row>
    <row r="45" spans="1:8" ht="31.5" x14ac:dyDescent="0.25">
      <c r="A45" s="325" t="s">
        <v>62</v>
      </c>
      <c r="B45" s="326" t="s">
        <v>63</v>
      </c>
      <c r="C45" s="349">
        <f>C46</f>
        <v>0</v>
      </c>
      <c r="D45" s="350"/>
      <c r="E45" s="349">
        <f>E46</f>
        <v>0</v>
      </c>
      <c r="F45" s="349">
        <f>F46</f>
        <v>0</v>
      </c>
    </row>
    <row r="46" spans="1:8" ht="63" x14ac:dyDescent="0.25">
      <c r="A46" s="298" t="s">
        <v>64</v>
      </c>
      <c r="B46" s="298" t="s">
        <v>65</v>
      </c>
      <c r="C46" s="300">
        <v>0</v>
      </c>
      <c r="D46" s="301"/>
      <c r="E46" s="300">
        <v>0</v>
      </c>
      <c r="F46" s="300">
        <v>0</v>
      </c>
    </row>
    <row r="47" spans="1:8" ht="15.75" x14ac:dyDescent="0.25">
      <c r="A47" s="297"/>
      <c r="B47" s="297" t="s">
        <v>66</v>
      </c>
      <c r="C47" s="296">
        <f>+C29+C9</f>
        <v>62030.968840000001</v>
      </c>
      <c r="D47" s="291"/>
      <c r="E47" s="296">
        <f>+E29+E9</f>
        <v>55352.391359999994</v>
      </c>
      <c r="F47" s="296">
        <f>+F29+F9</f>
        <v>53928.044999999998</v>
      </c>
      <c r="H47" s="66"/>
    </row>
    <row r="48" spans="1:8" x14ac:dyDescent="0.25">
      <c r="H48" s="7"/>
    </row>
  </sheetData>
  <mergeCells count="1">
    <mergeCell ref="A6:F7"/>
  </mergeCells>
  <pageMargins left="0.70866141732283472" right="0" top="0.74803149606299213" bottom="0.74803149606299213" header="0.31496062992125984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7"/>
  <sheetViews>
    <sheetView topLeftCell="A5" workbookViewId="0">
      <selection activeCell="J14" sqref="J14"/>
    </sheetView>
  </sheetViews>
  <sheetFormatPr defaultRowHeight="15" x14ac:dyDescent="0.25"/>
  <cols>
    <col min="1" max="1" width="19" style="32" customWidth="1"/>
    <col min="2" max="2" width="35.7109375" style="32" customWidth="1"/>
    <col min="3" max="3" width="10.140625" style="32" customWidth="1"/>
    <col min="4" max="4" width="10.5703125" style="32" customWidth="1"/>
    <col min="5" max="5" width="11.85546875" style="32" customWidth="1"/>
    <col min="6" max="256" width="9.140625" style="32"/>
    <col min="257" max="257" width="20.85546875" style="32" customWidth="1"/>
    <col min="258" max="258" width="48.5703125" style="32" customWidth="1"/>
    <col min="259" max="259" width="10.28515625" style="32" customWidth="1"/>
    <col min="260" max="260" width="10.5703125" style="32" customWidth="1"/>
    <col min="261" max="261" width="9.42578125" style="32" customWidth="1"/>
    <col min="262" max="512" width="9.140625" style="32"/>
    <col min="513" max="513" width="20.85546875" style="32" customWidth="1"/>
    <col min="514" max="514" width="48.5703125" style="32" customWidth="1"/>
    <col min="515" max="515" width="10.28515625" style="32" customWidth="1"/>
    <col min="516" max="516" width="10.5703125" style="32" customWidth="1"/>
    <col min="517" max="517" width="9.42578125" style="32" customWidth="1"/>
    <col min="518" max="768" width="9.140625" style="32"/>
    <col min="769" max="769" width="20.85546875" style="32" customWidth="1"/>
    <col min="770" max="770" width="48.5703125" style="32" customWidth="1"/>
    <col min="771" max="771" width="10.28515625" style="32" customWidth="1"/>
    <col min="772" max="772" width="10.5703125" style="32" customWidth="1"/>
    <col min="773" max="773" width="9.42578125" style="32" customWidth="1"/>
    <col min="774" max="1024" width="9.140625" style="32"/>
    <col min="1025" max="1025" width="20.85546875" style="32" customWidth="1"/>
    <col min="1026" max="1026" width="48.5703125" style="32" customWidth="1"/>
    <col min="1027" max="1027" width="10.28515625" style="32" customWidth="1"/>
    <col min="1028" max="1028" width="10.5703125" style="32" customWidth="1"/>
    <col min="1029" max="1029" width="9.42578125" style="32" customWidth="1"/>
    <col min="1030" max="1280" width="9.140625" style="32"/>
    <col min="1281" max="1281" width="20.85546875" style="32" customWidth="1"/>
    <col min="1282" max="1282" width="48.5703125" style="32" customWidth="1"/>
    <col min="1283" max="1283" width="10.28515625" style="32" customWidth="1"/>
    <col min="1284" max="1284" width="10.5703125" style="32" customWidth="1"/>
    <col min="1285" max="1285" width="9.42578125" style="32" customWidth="1"/>
    <col min="1286" max="1536" width="9.140625" style="32"/>
    <col min="1537" max="1537" width="20.85546875" style="32" customWidth="1"/>
    <col min="1538" max="1538" width="48.5703125" style="32" customWidth="1"/>
    <col min="1539" max="1539" width="10.28515625" style="32" customWidth="1"/>
    <col min="1540" max="1540" width="10.5703125" style="32" customWidth="1"/>
    <col min="1541" max="1541" width="9.42578125" style="32" customWidth="1"/>
    <col min="1542" max="1792" width="9.140625" style="32"/>
    <col min="1793" max="1793" width="20.85546875" style="32" customWidth="1"/>
    <col min="1794" max="1794" width="48.5703125" style="32" customWidth="1"/>
    <col min="1795" max="1795" width="10.28515625" style="32" customWidth="1"/>
    <col min="1796" max="1796" width="10.5703125" style="32" customWidth="1"/>
    <col min="1797" max="1797" width="9.42578125" style="32" customWidth="1"/>
    <col min="1798" max="2048" width="9.140625" style="32"/>
    <col min="2049" max="2049" width="20.85546875" style="32" customWidth="1"/>
    <col min="2050" max="2050" width="48.5703125" style="32" customWidth="1"/>
    <col min="2051" max="2051" width="10.28515625" style="32" customWidth="1"/>
    <col min="2052" max="2052" width="10.5703125" style="32" customWidth="1"/>
    <col min="2053" max="2053" width="9.42578125" style="32" customWidth="1"/>
    <col min="2054" max="2304" width="9.140625" style="32"/>
    <col min="2305" max="2305" width="20.85546875" style="32" customWidth="1"/>
    <col min="2306" max="2306" width="48.5703125" style="32" customWidth="1"/>
    <col min="2307" max="2307" width="10.28515625" style="32" customWidth="1"/>
    <col min="2308" max="2308" width="10.5703125" style="32" customWidth="1"/>
    <col min="2309" max="2309" width="9.42578125" style="32" customWidth="1"/>
    <col min="2310" max="2560" width="9.140625" style="32"/>
    <col min="2561" max="2561" width="20.85546875" style="32" customWidth="1"/>
    <col min="2562" max="2562" width="48.5703125" style="32" customWidth="1"/>
    <col min="2563" max="2563" width="10.28515625" style="32" customWidth="1"/>
    <col min="2564" max="2564" width="10.5703125" style="32" customWidth="1"/>
    <col min="2565" max="2565" width="9.42578125" style="32" customWidth="1"/>
    <col min="2566" max="2816" width="9.140625" style="32"/>
    <col min="2817" max="2817" width="20.85546875" style="32" customWidth="1"/>
    <col min="2818" max="2818" width="48.5703125" style="32" customWidth="1"/>
    <col min="2819" max="2819" width="10.28515625" style="32" customWidth="1"/>
    <col min="2820" max="2820" width="10.5703125" style="32" customWidth="1"/>
    <col min="2821" max="2821" width="9.42578125" style="32" customWidth="1"/>
    <col min="2822" max="3072" width="9.140625" style="32"/>
    <col min="3073" max="3073" width="20.85546875" style="32" customWidth="1"/>
    <col min="3074" max="3074" width="48.5703125" style="32" customWidth="1"/>
    <col min="3075" max="3075" width="10.28515625" style="32" customWidth="1"/>
    <col min="3076" max="3076" width="10.5703125" style="32" customWidth="1"/>
    <col min="3077" max="3077" width="9.42578125" style="32" customWidth="1"/>
    <col min="3078" max="3328" width="9.140625" style="32"/>
    <col min="3329" max="3329" width="20.85546875" style="32" customWidth="1"/>
    <col min="3330" max="3330" width="48.5703125" style="32" customWidth="1"/>
    <col min="3331" max="3331" width="10.28515625" style="32" customWidth="1"/>
    <col min="3332" max="3332" width="10.5703125" style="32" customWidth="1"/>
    <col min="3333" max="3333" width="9.42578125" style="32" customWidth="1"/>
    <col min="3334" max="3584" width="9.140625" style="32"/>
    <col min="3585" max="3585" width="20.85546875" style="32" customWidth="1"/>
    <col min="3586" max="3586" width="48.5703125" style="32" customWidth="1"/>
    <col min="3587" max="3587" width="10.28515625" style="32" customWidth="1"/>
    <col min="3588" max="3588" width="10.5703125" style="32" customWidth="1"/>
    <col min="3589" max="3589" width="9.42578125" style="32" customWidth="1"/>
    <col min="3590" max="3840" width="9.140625" style="32"/>
    <col min="3841" max="3841" width="20.85546875" style="32" customWidth="1"/>
    <col min="3842" max="3842" width="48.5703125" style="32" customWidth="1"/>
    <col min="3843" max="3843" width="10.28515625" style="32" customWidth="1"/>
    <col min="3844" max="3844" width="10.5703125" style="32" customWidth="1"/>
    <col min="3845" max="3845" width="9.42578125" style="32" customWidth="1"/>
    <col min="3846" max="4096" width="9.140625" style="32"/>
    <col min="4097" max="4097" width="20.85546875" style="32" customWidth="1"/>
    <col min="4098" max="4098" width="48.5703125" style="32" customWidth="1"/>
    <col min="4099" max="4099" width="10.28515625" style="32" customWidth="1"/>
    <col min="4100" max="4100" width="10.5703125" style="32" customWidth="1"/>
    <col min="4101" max="4101" width="9.42578125" style="32" customWidth="1"/>
    <col min="4102" max="4352" width="9.140625" style="32"/>
    <col min="4353" max="4353" width="20.85546875" style="32" customWidth="1"/>
    <col min="4354" max="4354" width="48.5703125" style="32" customWidth="1"/>
    <col min="4355" max="4355" width="10.28515625" style="32" customWidth="1"/>
    <col min="4356" max="4356" width="10.5703125" style="32" customWidth="1"/>
    <col min="4357" max="4357" width="9.42578125" style="32" customWidth="1"/>
    <col min="4358" max="4608" width="9.140625" style="32"/>
    <col min="4609" max="4609" width="20.85546875" style="32" customWidth="1"/>
    <col min="4610" max="4610" width="48.5703125" style="32" customWidth="1"/>
    <col min="4611" max="4611" width="10.28515625" style="32" customWidth="1"/>
    <col min="4612" max="4612" width="10.5703125" style="32" customWidth="1"/>
    <col min="4613" max="4613" width="9.42578125" style="32" customWidth="1"/>
    <col min="4614" max="4864" width="9.140625" style="32"/>
    <col min="4865" max="4865" width="20.85546875" style="32" customWidth="1"/>
    <col min="4866" max="4866" width="48.5703125" style="32" customWidth="1"/>
    <col min="4867" max="4867" width="10.28515625" style="32" customWidth="1"/>
    <col min="4868" max="4868" width="10.5703125" style="32" customWidth="1"/>
    <col min="4869" max="4869" width="9.42578125" style="32" customWidth="1"/>
    <col min="4870" max="5120" width="9.140625" style="32"/>
    <col min="5121" max="5121" width="20.85546875" style="32" customWidth="1"/>
    <col min="5122" max="5122" width="48.5703125" style="32" customWidth="1"/>
    <col min="5123" max="5123" width="10.28515625" style="32" customWidth="1"/>
    <col min="5124" max="5124" width="10.5703125" style="32" customWidth="1"/>
    <col min="5125" max="5125" width="9.42578125" style="32" customWidth="1"/>
    <col min="5126" max="5376" width="9.140625" style="32"/>
    <col min="5377" max="5377" width="20.85546875" style="32" customWidth="1"/>
    <col min="5378" max="5378" width="48.5703125" style="32" customWidth="1"/>
    <col min="5379" max="5379" width="10.28515625" style="32" customWidth="1"/>
    <col min="5380" max="5380" width="10.5703125" style="32" customWidth="1"/>
    <col min="5381" max="5381" width="9.42578125" style="32" customWidth="1"/>
    <col min="5382" max="5632" width="9.140625" style="32"/>
    <col min="5633" max="5633" width="20.85546875" style="32" customWidth="1"/>
    <col min="5634" max="5634" width="48.5703125" style="32" customWidth="1"/>
    <col min="5635" max="5635" width="10.28515625" style="32" customWidth="1"/>
    <col min="5636" max="5636" width="10.5703125" style="32" customWidth="1"/>
    <col min="5637" max="5637" width="9.42578125" style="32" customWidth="1"/>
    <col min="5638" max="5888" width="9.140625" style="32"/>
    <col min="5889" max="5889" width="20.85546875" style="32" customWidth="1"/>
    <col min="5890" max="5890" width="48.5703125" style="32" customWidth="1"/>
    <col min="5891" max="5891" width="10.28515625" style="32" customWidth="1"/>
    <col min="5892" max="5892" width="10.5703125" style="32" customWidth="1"/>
    <col min="5893" max="5893" width="9.42578125" style="32" customWidth="1"/>
    <col min="5894" max="6144" width="9.140625" style="32"/>
    <col min="6145" max="6145" width="20.85546875" style="32" customWidth="1"/>
    <col min="6146" max="6146" width="48.5703125" style="32" customWidth="1"/>
    <col min="6147" max="6147" width="10.28515625" style="32" customWidth="1"/>
    <col min="6148" max="6148" width="10.5703125" style="32" customWidth="1"/>
    <col min="6149" max="6149" width="9.42578125" style="32" customWidth="1"/>
    <col min="6150" max="6400" width="9.140625" style="32"/>
    <col min="6401" max="6401" width="20.85546875" style="32" customWidth="1"/>
    <col min="6402" max="6402" width="48.5703125" style="32" customWidth="1"/>
    <col min="6403" max="6403" width="10.28515625" style="32" customWidth="1"/>
    <col min="6404" max="6404" width="10.5703125" style="32" customWidth="1"/>
    <col min="6405" max="6405" width="9.42578125" style="32" customWidth="1"/>
    <col min="6406" max="6656" width="9.140625" style="32"/>
    <col min="6657" max="6657" width="20.85546875" style="32" customWidth="1"/>
    <col min="6658" max="6658" width="48.5703125" style="32" customWidth="1"/>
    <col min="6659" max="6659" width="10.28515625" style="32" customWidth="1"/>
    <col min="6660" max="6660" width="10.5703125" style="32" customWidth="1"/>
    <col min="6661" max="6661" width="9.42578125" style="32" customWidth="1"/>
    <col min="6662" max="6912" width="9.140625" style="32"/>
    <col min="6913" max="6913" width="20.85546875" style="32" customWidth="1"/>
    <col min="6914" max="6914" width="48.5703125" style="32" customWidth="1"/>
    <col min="6915" max="6915" width="10.28515625" style="32" customWidth="1"/>
    <col min="6916" max="6916" width="10.5703125" style="32" customWidth="1"/>
    <col min="6917" max="6917" width="9.42578125" style="32" customWidth="1"/>
    <col min="6918" max="7168" width="9.140625" style="32"/>
    <col min="7169" max="7169" width="20.85546875" style="32" customWidth="1"/>
    <col min="7170" max="7170" width="48.5703125" style="32" customWidth="1"/>
    <col min="7171" max="7171" width="10.28515625" style="32" customWidth="1"/>
    <col min="7172" max="7172" width="10.5703125" style="32" customWidth="1"/>
    <col min="7173" max="7173" width="9.42578125" style="32" customWidth="1"/>
    <col min="7174" max="7424" width="9.140625" style="32"/>
    <col min="7425" max="7425" width="20.85546875" style="32" customWidth="1"/>
    <col min="7426" max="7426" width="48.5703125" style="32" customWidth="1"/>
    <col min="7427" max="7427" width="10.28515625" style="32" customWidth="1"/>
    <col min="7428" max="7428" width="10.5703125" style="32" customWidth="1"/>
    <col min="7429" max="7429" width="9.42578125" style="32" customWidth="1"/>
    <col min="7430" max="7680" width="9.140625" style="32"/>
    <col min="7681" max="7681" width="20.85546875" style="32" customWidth="1"/>
    <col min="7682" max="7682" width="48.5703125" style="32" customWidth="1"/>
    <col min="7683" max="7683" width="10.28515625" style="32" customWidth="1"/>
    <col min="7684" max="7684" width="10.5703125" style="32" customWidth="1"/>
    <col min="7685" max="7685" width="9.42578125" style="32" customWidth="1"/>
    <col min="7686" max="7936" width="9.140625" style="32"/>
    <col min="7937" max="7937" width="20.85546875" style="32" customWidth="1"/>
    <col min="7938" max="7938" width="48.5703125" style="32" customWidth="1"/>
    <col min="7939" max="7939" width="10.28515625" style="32" customWidth="1"/>
    <col min="7940" max="7940" width="10.5703125" style="32" customWidth="1"/>
    <col min="7941" max="7941" width="9.42578125" style="32" customWidth="1"/>
    <col min="7942" max="8192" width="9.140625" style="32"/>
    <col min="8193" max="8193" width="20.85546875" style="32" customWidth="1"/>
    <col min="8194" max="8194" width="48.5703125" style="32" customWidth="1"/>
    <col min="8195" max="8195" width="10.28515625" style="32" customWidth="1"/>
    <col min="8196" max="8196" width="10.5703125" style="32" customWidth="1"/>
    <col min="8197" max="8197" width="9.42578125" style="32" customWidth="1"/>
    <col min="8198" max="8448" width="9.140625" style="32"/>
    <col min="8449" max="8449" width="20.85546875" style="32" customWidth="1"/>
    <col min="8450" max="8450" width="48.5703125" style="32" customWidth="1"/>
    <col min="8451" max="8451" width="10.28515625" style="32" customWidth="1"/>
    <col min="8452" max="8452" width="10.5703125" style="32" customWidth="1"/>
    <col min="8453" max="8453" width="9.42578125" style="32" customWidth="1"/>
    <col min="8454" max="8704" width="9.140625" style="32"/>
    <col min="8705" max="8705" width="20.85546875" style="32" customWidth="1"/>
    <col min="8706" max="8706" width="48.5703125" style="32" customWidth="1"/>
    <col min="8707" max="8707" width="10.28515625" style="32" customWidth="1"/>
    <col min="8708" max="8708" width="10.5703125" style="32" customWidth="1"/>
    <col min="8709" max="8709" width="9.42578125" style="32" customWidth="1"/>
    <col min="8710" max="8960" width="9.140625" style="32"/>
    <col min="8961" max="8961" width="20.85546875" style="32" customWidth="1"/>
    <col min="8962" max="8962" width="48.5703125" style="32" customWidth="1"/>
    <col min="8963" max="8963" width="10.28515625" style="32" customWidth="1"/>
    <col min="8964" max="8964" width="10.5703125" style="32" customWidth="1"/>
    <col min="8965" max="8965" width="9.42578125" style="32" customWidth="1"/>
    <col min="8966" max="9216" width="9.140625" style="32"/>
    <col min="9217" max="9217" width="20.85546875" style="32" customWidth="1"/>
    <col min="9218" max="9218" width="48.5703125" style="32" customWidth="1"/>
    <col min="9219" max="9219" width="10.28515625" style="32" customWidth="1"/>
    <col min="9220" max="9220" width="10.5703125" style="32" customWidth="1"/>
    <col min="9221" max="9221" width="9.42578125" style="32" customWidth="1"/>
    <col min="9222" max="9472" width="9.140625" style="32"/>
    <col min="9473" max="9473" width="20.85546875" style="32" customWidth="1"/>
    <col min="9474" max="9474" width="48.5703125" style="32" customWidth="1"/>
    <col min="9475" max="9475" width="10.28515625" style="32" customWidth="1"/>
    <col min="9476" max="9476" width="10.5703125" style="32" customWidth="1"/>
    <col min="9477" max="9477" width="9.42578125" style="32" customWidth="1"/>
    <col min="9478" max="9728" width="9.140625" style="32"/>
    <col min="9729" max="9729" width="20.85546875" style="32" customWidth="1"/>
    <col min="9730" max="9730" width="48.5703125" style="32" customWidth="1"/>
    <col min="9731" max="9731" width="10.28515625" style="32" customWidth="1"/>
    <col min="9732" max="9732" width="10.5703125" style="32" customWidth="1"/>
    <col min="9733" max="9733" width="9.42578125" style="32" customWidth="1"/>
    <col min="9734" max="9984" width="9.140625" style="32"/>
    <col min="9985" max="9985" width="20.85546875" style="32" customWidth="1"/>
    <col min="9986" max="9986" width="48.5703125" style="32" customWidth="1"/>
    <col min="9987" max="9987" width="10.28515625" style="32" customWidth="1"/>
    <col min="9988" max="9988" width="10.5703125" style="32" customWidth="1"/>
    <col min="9989" max="9989" width="9.42578125" style="32" customWidth="1"/>
    <col min="9990" max="10240" width="9.140625" style="32"/>
    <col min="10241" max="10241" width="20.85546875" style="32" customWidth="1"/>
    <col min="10242" max="10242" width="48.5703125" style="32" customWidth="1"/>
    <col min="10243" max="10243" width="10.28515625" style="32" customWidth="1"/>
    <col min="10244" max="10244" width="10.5703125" style="32" customWidth="1"/>
    <col min="10245" max="10245" width="9.42578125" style="32" customWidth="1"/>
    <col min="10246" max="10496" width="9.140625" style="32"/>
    <col min="10497" max="10497" width="20.85546875" style="32" customWidth="1"/>
    <col min="10498" max="10498" width="48.5703125" style="32" customWidth="1"/>
    <col min="10499" max="10499" width="10.28515625" style="32" customWidth="1"/>
    <col min="10500" max="10500" width="10.5703125" style="32" customWidth="1"/>
    <col min="10501" max="10501" width="9.42578125" style="32" customWidth="1"/>
    <col min="10502" max="10752" width="9.140625" style="32"/>
    <col min="10753" max="10753" width="20.85546875" style="32" customWidth="1"/>
    <col min="10754" max="10754" width="48.5703125" style="32" customWidth="1"/>
    <col min="10755" max="10755" width="10.28515625" style="32" customWidth="1"/>
    <col min="10756" max="10756" width="10.5703125" style="32" customWidth="1"/>
    <col min="10757" max="10757" width="9.42578125" style="32" customWidth="1"/>
    <col min="10758" max="11008" width="9.140625" style="32"/>
    <col min="11009" max="11009" width="20.85546875" style="32" customWidth="1"/>
    <col min="11010" max="11010" width="48.5703125" style="32" customWidth="1"/>
    <col min="11011" max="11011" width="10.28515625" style="32" customWidth="1"/>
    <col min="11012" max="11012" width="10.5703125" style="32" customWidth="1"/>
    <col min="11013" max="11013" width="9.42578125" style="32" customWidth="1"/>
    <col min="11014" max="11264" width="9.140625" style="32"/>
    <col min="11265" max="11265" width="20.85546875" style="32" customWidth="1"/>
    <col min="11266" max="11266" width="48.5703125" style="32" customWidth="1"/>
    <col min="11267" max="11267" width="10.28515625" style="32" customWidth="1"/>
    <col min="11268" max="11268" width="10.5703125" style="32" customWidth="1"/>
    <col min="11269" max="11269" width="9.42578125" style="32" customWidth="1"/>
    <col min="11270" max="11520" width="9.140625" style="32"/>
    <col min="11521" max="11521" width="20.85546875" style="32" customWidth="1"/>
    <col min="11522" max="11522" width="48.5703125" style="32" customWidth="1"/>
    <col min="11523" max="11523" width="10.28515625" style="32" customWidth="1"/>
    <col min="11524" max="11524" width="10.5703125" style="32" customWidth="1"/>
    <col min="11525" max="11525" width="9.42578125" style="32" customWidth="1"/>
    <col min="11526" max="11776" width="9.140625" style="32"/>
    <col min="11777" max="11777" width="20.85546875" style="32" customWidth="1"/>
    <col min="11778" max="11778" width="48.5703125" style="32" customWidth="1"/>
    <col min="11779" max="11779" width="10.28515625" style="32" customWidth="1"/>
    <col min="11780" max="11780" width="10.5703125" style="32" customWidth="1"/>
    <col min="11781" max="11781" width="9.42578125" style="32" customWidth="1"/>
    <col min="11782" max="12032" width="9.140625" style="32"/>
    <col min="12033" max="12033" width="20.85546875" style="32" customWidth="1"/>
    <col min="12034" max="12034" width="48.5703125" style="32" customWidth="1"/>
    <col min="12035" max="12035" width="10.28515625" style="32" customWidth="1"/>
    <col min="12036" max="12036" width="10.5703125" style="32" customWidth="1"/>
    <col min="12037" max="12037" width="9.42578125" style="32" customWidth="1"/>
    <col min="12038" max="12288" width="9.140625" style="32"/>
    <col min="12289" max="12289" width="20.85546875" style="32" customWidth="1"/>
    <col min="12290" max="12290" width="48.5703125" style="32" customWidth="1"/>
    <col min="12291" max="12291" width="10.28515625" style="32" customWidth="1"/>
    <col min="12292" max="12292" width="10.5703125" style="32" customWidth="1"/>
    <col min="12293" max="12293" width="9.42578125" style="32" customWidth="1"/>
    <col min="12294" max="12544" width="9.140625" style="32"/>
    <col min="12545" max="12545" width="20.85546875" style="32" customWidth="1"/>
    <col min="12546" max="12546" width="48.5703125" style="32" customWidth="1"/>
    <col min="12547" max="12547" width="10.28515625" style="32" customWidth="1"/>
    <col min="12548" max="12548" width="10.5703125" style="32" customWidth="1"/>
    <col min="12549" max="12549" width="9.42578125" style="32" customWidth="1"/>
    <col min="12550" max="12800" width="9.140625" style="32"/>
    <col min="12801" max="12801" width="20.85546875" style="32" customWidth="1"/>
    <col min="12802" max="12802" width="48.5703125" style="32" customWidth="1"/>
    <col min="12803" max="12803" width="10.28515625" style="32" customWidth="1"/>
    <col min="12804" max="12804" width="10.5703125" style="32" customWidth="1"/>
    <col min="12805" max="12805" width="9.42578125" style="32" customWidth="1"/>
    <col min="12806" max="13056" width="9.140625" style="32"/>
    <col min="13057" max="13057" width="20.85546875" style="32" customWidth="1"/>
    <col min="13058" max="13058" width="48.5703125" style="32" customWidth="1"/>
    <col min="13059" max="13059" width="10.28515625" style="32" customWidth="1"/>
    <col min="13060" max="13060" width="10.5703125" style="32" customWidth="1"/>
    <col min="13061" max="13061" width="9.42578125" style="32" customWidth="1"/>
    <col min="13062" max="13312" width="9.140625" style="32"/>
    <col min="13313" max="13313" width="20.85546875" style="32" customWidth="1"/>
    <col min="13314" max="13314" width="48.5703125" style="32" customWidth="1"/>
    <col min="13315" max="13315" width="10.28515625" style="32" customWidth="1"/>
    <col min="13316" max="13316" width="10.5703125" style="32" customWidth="1"/>
    <col min="13317" max="13317" width="9.42578125" style="32" customWidth="1"/>
    <col min="13318" max="13568" width="9.140625" style="32"/>
    <col min="13569" max="13569" width="20.85546875" style="32" customWidth="1"/>
    <col min="13570" max="13570" width="48.5703125" style="32" customWidth="1"/>
    <col min="13571" max="13571" width="10.28515625" style="32" customWidth="1"/>
    <col min="13572" max="13572" width="10.5703125" style="32" customWidth="1"/>
    <col min="13573" max="13573" width="9.42578125" style="32" customWidth="1"/>
    <col min="13574" max="13824" width="9.140625" style="32"/>
    <col min="13825" max="13825" width="20.85546875" style="32" customWidth="1"/>
    <col min="13826" max="13826" width="48.5703125" style="32" customWidth="1"/>
    <col min="13827" max="13827" width="10.28515625" style="32" customWidth="1"/>
    <col min="13828" max="13828" width="10.5703125" style="32" customWidth="1"/>
    <col min="13829" max="13829" width="9.42578125" style="32" customWidth="1"/>
    <col min="13830" max="14080" width="9.140625" style="32"/>
    <col min="14081" max="14081" width="20.85546875" style="32" customWidth="1"/>
    <col min="14082" max="14082" width="48.5703125" style="32" customWidth="1"/>
    <col min="14083" max="14083" width="10.28515625" style="32" customWidth="1"/>
    <col min="14084" max="14084" width="10.5703125" style="32" customWidth="1"/>
    <col min="14085" max="14085" width="9.42578125" style="32" customWidth="1"/>
    <col min="14086" max="14336" width="9.140625" style="32"/>
    <col min="14337" max="14337" width="20.85546875" style="32" customWidth="1"/>
    <col min="14338" max="14338" width="48.5703125" style="32" customWidth="1"/>
    <col min="14339" max="14339" width="10.28515625" style="32" customWidth="1"/>
    <col min="14340" max="14340" width="10.5703125" style="32" customWidth="1"/>
    <col min="14341" max="14341" width="9.42578125" style="32" customWidth="1"/>
    <col min="14342" max="14592" width="9.140625" style="32"/>
    <col min="14593" max="14593" width="20.85546875" style="32" customWidth="1"/>
    <col min="14594" max="14594" width="48.5703125" style="32" customWidth="1"/>
    <col min="14595" max="14595" width="10.28515625" style="32" customWidth="1"/>
    <col min="14596" max="14596" width="10.5703125" style="32" customWidth="1"/>
    <col min="14597" max="14597" width="9.42578125" style="32" customWidth="1"/>
    <col min="14598" max="14848" width="9.140625" style="32"/>
    <col min="14849" max="14849" width="20.85546875" style="32" customWidth="1"/>
    <col min="14850" max="14850" width="48.5703125" style="32" customWidth="1"/>
    <col min="14851" max="14851" width="10.28515625" style="32" customWidth="1"/>
    <col min="14852" max="14852" width="10.5703125" style="32" customWidth="1"/>
    <col min="14853" max="14853" width="9.42578125" style="32" customWidth="1"/>
    <col min="14854" max="15104" width="9.140625" style="32"/>
    <col min="15105" max="15105" width="20.85546875" style="32" customWidth="1"/>
    <col min="15106" max="15106" width="48.5703125" style="32" customWidth="1"/>
    <col min="15107" max="15107" width="10.28515625" style="32" customWidth="1"/>
    <col min="15108" max="15108" width="10.5703125" style="32" customWidth="1"/>
    <col min="15109" max="15109" width="9.42578125" style="32" customWidth="1"/>
    <col min="15110" max="15360" width="9.140625" style="32"/>
    <col min="15361" max="15361" width="20.85546875" style="32" customWidth="1"/>
    <col min="15362" max="15362" width="48.5703125" style="32" customWidth="1"/>
    <col min="15363" max="15363" width="10.28515625" style="32" customWidth="1"/>
    <col min="15364" max="15364" width="10.5703125" style="32" customWidth="1"/>
    <col min="15365" max="15365" width="9.42578125" style="32" customWidth="1"/>
    <col min="15366" max="15616" width="9.140625" style="32"/>
    <col min="15617" max="15617" width="20.85546875" style="32" customWidth="1"/>
    <col min="15618" max="15618" width="48.5703125" style="32" customWidth="1"/>
    <col min="15619" max="15619" width="10.28515625" style="32" customWidth="1"/>
    <col min="15620" max="15620" width="10.5703125" style="32" customWidth="1"/>
    <col min="15621" max="15621" width="9.42578125" style="32" customWidth="1"/>
    <col min="15622" max="15872" width="9.140625" style="32"/>
    <col min="15873" max="15873" width="20.85546875" style="32" customWidth="1"/>
    <col min="15874" max="15874" width="48.5703125" style="32" customWidth="1"/>
    <col min="15875" max="15875" width="10.28515625" style="32" customWidth="1"/>
    <col min="15876" max="15876" width="10.5703125" style="32" customWidth="1"/>
    <col min="15877" max="15877" width="9.42578125" style="32" customWidth="1"/>
    <col min="15878" max="16128" width="9.140625" style="32"/>
    <col min="16129" max="16129" width="20.85546875" style="32" customWidth="1"/>
    <col min="16130" max="16130" width="48.5703125" style="32" customWidth="1"/>
    <col min="16131" max="16131" width="10.28515625" style="32" customWidth="1"/>
    <col min="16132" max="16132" width="10.5703125" style="32" customWidth="1"/>
    <col min="16133" max="16133" width="9.42578125" style="32" customWidth="1"/>
    <col min="16134" max="16384" width="9.140625" style="32"/>
  </cols>
  <sheetData>
    <row r="1" spans="1:5" x14ac:dyDescent="0.25">
      <c r="C1" s="80" t="s">
        <v>198</v>
      </c>
      <c r="D1" s="80"/>
      <c r="E1" s="80"/>
    </row>
    <row r="2" spans="1:5" x14ac:dyDescent="0.25">
      <c r="C2" s="81" t="s">
        <v>1</v>
      </c>
      <c r="D2" s="81"/>
      <c r="E2" s="81"/>
    </row>
    <row r="3" spans="1:5" x14ac:dyDescent="0.25">
      <c r="C3" s="82" t="s">
        <v>2</v>
      </c>
      <c r="D3" s="82"/>
      <c r="E3" s="82"/>
    </row>
    <row r="4" spans="1:5" x14ac:dyDescent="0.25">
      <c r="C4" s="81" t="s">
        <v>322</v>
      </c>
      <c r="D4" s="81"/>
      <c r="E4" s="81"/>
    </row>
    <row r="7" spans="1:5" ht="15.75" x14ac:dyDescent="0.25">
      <c r="A7" s="83" t="s">
        <v>199</v>
      </c>
      <c r="B7" s="83"/>
      <c r="C7" s="83"/>
      <c r="D7" s="84"/>
      <c r="E7" s="84"/>
    </row>
    <row r="8" spans="1:5" x14ac:dyDescent="0.25">
      <c r="A8" s="85" t="s">
        <v>214</v>
      </c>
      <c r="B8" s="84"/>
      <c r="C8" s="84"/>
      <c r="D8" s="84"/>
      <c r="E8" s="84"/>
    </row>
    <row r="9" spans="1:5" x14ac:dyDescent="0.25">
      <c r="A9" s="86"/>
      <c r="B9" s="86"/>
      <c r="C9" s="86"/>
      <c r="D9" s="86"/>
      <c r="E9" s="86"/>
    </row>
    <row r="10" spans="1:5" x14ac:dyDescent="0.25">
      <c r="A10" s="276" t="s">
        <v>200</v>
      </c>
      <c r="B10" s="277" t="s">
        <v>201</v>
      </c>
      <c r="C10" s="278" t="s">
        <v>202</v>
      </c>
      <c r="D10" s="278" t="s">
        <v>202</v>
      </c>
      <c r="E10" s="278" t="s">
        <v>202</v>
      </c>
    </row>
    <row r="11" spans="1:5" ht="42.75" x14ac:dyDescent="0.25">
      <c r="A11" s="279"/>
      <c r="B11" s="277"/>
      <c r="C11" s="280" t="s">
        <v>215</v>
      </c>
      <c r="D11" s="280" t="s">
        <v>216</v>
      </c>
      <c r="E11" s="280" t="s">
        <v>217</v>
      </c>
    </row>
    <row r="12" spans="1:5" s="34" customFormat="1" ht="12.75" customHeight="1" x14ac:dyDescent="0.25">
      <c r="A12" s="33">
        <v>1</v>
      </c>
      <c r="B12" s="33">
        <v>2</v>
      </c>
      <c r="C12" s="33">
        <v>3</v>
      </c>
      <c r="D12" s="33">
        <v>4</v>
      </c>
      <c r="E12" s="33">
        <v>5</v>
      </c>
    </row>
    <row r="13" spans="1:5" ht="51" customHeight="1" x14ac:dyDescent="0.25">
      <c r="A13" s="281" t="s">
        <v>203</v>
      </c>
      <c r="B13" s="282" t="s">
        <v>204</v>
      </c>
      <c r="C13" s="283">
        <f>C14</f>
        <v>22709.5</v>
      </c>
      <c r="D13" s="283">
        <f>D14</f>
        <v>23370.6</v>
      </c>
      <c r="E13" s="283">
        <f>E14</f>
        <v>24076</v>
      </c>
    </row>
    <row r="14" spans="1:5" ht="51" customHeight="1" x14ac:dyDescent="0.25">
      <c r="A14" s="281" t="s">
        <v>203</v>
      </c>
      <c r="B14" s="282" t="s">
        <v>205</v>
      </c>
      <c r="C14" s="283">
        <v>22709.5</v>
      </c>
      <c r="D14" s="283">
        <v>23370.6</v>
      </c>
      <c r="E14" s="283">
        <v>24076</v>
      </c>
    </row>
    <row r="15" spans="1:5" ht="171" customHeight="1" x14ac:dyDescent="0.25">
      <c r="A15" s="281" t="s">
        <v>218</v>
      </c>
      <c r="B15" s="282" t="s">
        <v>69</v>
      </c>
      <c r="C15" s="284">
        <v>0</v>
      </c>
      <c r="D15" s="284">
        <v>2590.34636</v>
      </c>
      <c r="E15" s="284">
        <v>0</v>
      </c>
    </row>
    <row r="16" spans="1:5" ht="39" customHeight="1" x14ac:dyDescent="0.25">
      <c r="A16" s="281" t="s">
        <v>206</v>
      </c>
      <c r="B16" s="282" t="s">
        <v>207</v>
      </c>
      <c r="C16" s="284">
        <v>9225.4</v>
      </c>
      <c r="D16" s="284">
        <v>621.6</v>
      </c>
      <c r="E16" s="284">
        <v>680.8</v>
      </c>
    </row>
    <row r="17" spans="1:5" ht="62.45" customHeight="1" x14ac:dyDescent="0.25">
      <c r="A17" s="281" t="s">
        <v>208</v>
      </c>
      <c r="B17" s="282" t="s">
        <v>54</v>
      </c>
      <c r="C17" s="284">
        <v>1709.2238400000001</v>
      </c>
      <c r="D17" s="284">
        <v>0</v>
      </c>
      <c r="E17" s="284">
        <v>0</v>
      </c>
    </row>
    <row r="18" spans="1:5" ht="72.75" customHeight="1" x14ac:dyDescent="0.25">
      <c r="A18" s="281" t="s">
        <v>209</v>
      </c>
      <c r="B18" s="282" t="s">
        <v>210</v>
      </c>
      <c r="C18" s="284">
        <v>3.52</v>
      </c>
      <c r="D18" s="284">
        <v>3.52</v>
      </c>
      <c r="E18" s="284">
        <v>3.52</v>
      </c>
    </row>
    <row r="19" spans="1:5" ht="78.75" x14ac:dyDescent="0.25">
      <c r="A19" s="285" t="s">
        <v>211</v>
      </c>
      <c r="B19" s="286" t="s">
        <v>60</v>
      </c>
      <c r="C19" s="287">
        <v>297.39999999999998</v>
      </c>
      <c r="D19" s="287">
        <v>297.39999999999998</v>
      </c>
      <c r="E19" s="287">
        <v>0</v>
      </c>
    </row>
    <row r="20" spans="1:5" ht="47.25" x14ac:dyDescent="0.25">
      <c r="A20" s="288" t="s">
        <v>212</v>
      </c>
      <c r="B20" s="63" t="s">
        <v>65</v>
      </c>
      <c r="C20" s="284">
        <v>0</v>
      </c>
      <c r="D20" s="284">
        <v>0</v>
      </c>
      <c r="E20" s="284">
        <v>0</v>
      </c>
    </row>
    <row r="21" spans="1:5" x14ac:dyDescent="0.25">
      <c r="A21" s="35"/>
      <c r="B21" s="36" t="s">
        <v>213</v>
      </c>
      <c r="C21" s="37">
        <f>C13+C15+C16+C17+C18+C19+C20</f>
        <v>33945.043839999998</v>
      </c>
      <c r="D21" s="37">
        <f t="shared" ref="D21:E21" si="0">D13+D15+D16+D17+D18+D19+D20</f>
        <v>26883.466359999999</v>
      </c>
      <c r="E21" s="37">
        <f t="shared" si="0"/>
        <v>24760.32</v>
      </c>
    </row>
    <row r="22" spans="1:5" x14ac:dyDescent="0.2">
      <c r="A22" s="38"/>
      <c r="B22" s="38"/>
      <c r="C22" s="39"/>
      <c r="D22" s="40"/>
      <c r="E22" s="40"/>
    </row>
    <row r="23" spans="1:5" ht="102.75" customHeight="1" x14ac:dyDescent="0.25">
      <c r="A23" s="21"/>
      <c r="B23" s="21"/>
      <c r="C23" s="21"/>
    </row>
    <row r="24" spans="1:5" ht="69" customHeight="1" x14ac:dyDescent="0.25">
      <c r="A24" s="21"/>
      <c r="B24" s="21"/>
      <c r="C24" s="21"/>
    </row>
    <row r="25" spans="1:5" x14ac:dyDescent="0.25">
      <c r="A25" s="21"/>
      <c r="B25" s="21"/>
      <c r="C25" s="21"/>
    </row>
    <row r="26" spans="1:5" x14ac:dyDescent="0.25">
      <c r="A26" s="21"/>
      <c r="B26" s="21"/>
      <c r="C26" s="21"/>
    </row>
    <row r="27" spans="1:5" x14ac:dyDescent="0.25">
      <c r="A27" s="21"/>
      <c r="B27" s="21"/>
      <c r="C27" s="21"/>
    </row>
    <row r="28" spans="1:5" x14ac:dyDescent="0.25">
      <c r="A28" s="21"/>
      <c r="B28" s="21"/>
      <c r="C28" s="21"/>
    </row>
    <row r="29" spans="1:5" ht="85.5" customHeight="1" x14ac:dyDescent="0.25">
      <c r="A29" s="21"/>
      <c r="B29" s="21"/>
      <c r="C29" s="21"/>
    </row>
    <row r="30" spans="1:5" ht="80.25" customHeight="1" x14ac:dyDescent="0.25">
      <c r="A30" s="21"/>
      <c r="B30" s="21"/>
      <c r="C30" s="21"/>
    </row>
    <row r="31" spans="1:5" ht="102.75" customHeight="1" x14ac:dyDescent="0.25">
      <c r="A31" s="21"/>
      <c r="B31" s="21"/>
      <c r="C31" s="21"/>
    </row>
    <row r="32" spans="1:5" x14ac:dyDescent="0.25">
      <c r="A32" s="21"/>
      <c r="B32" s="21"/>
      <c r="C32" s="21"/>
    </row>
    <row r="33" spans="1:3" x14ac:dyDescent="0.25">
      <c r="A33" s="21"/>
      <c r="B33" s="21"/>
      <c r="C33" s="21"/>
    </row>
    <row r="34" spans="1:3" x14ac:dyDescent="0.25">
      <c r="A34" s="21"/>
      <c r="B34" s="21"/>
      <c r="C34" s="21"/>
    </row>
    <row r="35" spans="1:3" x14ac:dyDescent="0.25">
      <c r="A35" s="21"/>
      <c r="B35" s="21"/>
      <c r="C35" s="21"/>
    </row>
    <row r="36" spans="1:3" ht="66" customHeight="1" x14ac:dyDescent="0.25">
      <c r="A36" s="21"/>
      <c r="B36" s="21"/>
      <c r="C36" s="21"/>
    </row>
    <row r="37" spans="1:3" ht="81" customHeight="1" x14ac:dyDescent="0.25">
      <c r="A37" s="21"/>
      <c r="B37" s="21"/>
      <c r="C37" s="21"/>
    </row>
    <row r="38" spans="1:3" ht="68.25" customHeight="1" x14ac:dyDescent="0.25">
      <c r="A38" s="21"/>
      <c r="B38" s="21"/>
      <c r="C38" s="21"/>
    </row>
    <row r="39" spans="1:3" ht="94.5" customHeight="1" x14ac:dyDescent="0.25">
      <c r="A39" s="21"/>
      <c r="B39" s="21"/>
      <c r="C39" s="21"/>
    </row>
    <row r="40" spans="1:3" x14ac:dyDescent="0.25">
      <c r="A40" s="21"/>
      <c r="B40" s="21"/>
      <c r="C40" s="21"/>
    </row>
    <row r="41" spans="1:3" x14ac:dyDescent="0.25">
      <c r="A41" s="21"/>
      <c r="B41" s="21"/>
      <c r="C41" s="21"/>
    </row>
    <row r="42" spans="1:3" x14ac:dyDescent="0.25">
      <c r="A42" s="21"/>
      <c r="B42" s="21"/>
      <c r="C42" s="21"/>
    </row>
    <row r="43" spans="1:3" ht="65.25" customHeight="1" x14ac:dyDescent="0.25">
      <c r="A43" s="21"/>
      <c r="B43" s="21"/>
      <c r="C43" s="21"/>
    </row>
    <row r="44" spans="1:3" ht="81" customHeight="1" x14ac:dyDescent="0.25">
      <c r="A44" s="21"/>
      <c r="B44" s="21"/>
      <c r="C44" s="21"/>
    </row>
    <row r="45" spans="1:3" ht="60.75" customHeight="1" x14ac:dyDescent="0.25">
      <c r="A45" s="21"/>
      <c r="B45" s="21"/>
      <c r="C45" s="21"/>
    </row>
    <row r="46" spans="1:3" ht="63.75" customHeight="1" x14ac:dyDescent="0.25">
      <c r="A46" s="21"/>
      <c r="B46" s="21"/>
      <c r="C46" s="21"/>
    </row>
    <row r="47" spans="1:3" ht="52.5" customHeight="1" x14ac:dyDescent="0.25">
      <c r="A47" s="21"/>
      <c r="B47" s="21"/>
      <c r="C47" s="21"/>
    </row>
    <row r="48" spans="1:3" ht="65.25" customHeight="1" x14ac:dyDescent="0.25">
      <c r="A48" s="21"/>
      <c r="B48" s="21"/>
      <c r="C48" s="21"/>
    </row>
    <row r="49" spans="1:3" ht="97.5" customHeight="1" x14ac:dyDescent="0.25">
      <c r="A49" s="21"/>
      <c r="B49" s="21"/>
      <c r="C49" s="21"/>
    </row>
    <row r="50" spans="1:3" ht="78.75" customHeight="1" x14ac:dyDescent="0.25">
      <c r="A50" s="21"/>
      <c r="B50" s="21"/>
      <c r="C50" s="21"/>
    </row>
    <row r="51" spans="1:3" ht="48" customHeight="1" x14ac:dyDescent="0.25">
      <c r="A51" s="21"/>
      <c r="B51" s="21"/>
      <c r="C51" s="21"/>
    </row>
    <row r="52" spans="1:3" ht="84" customHeight="1" x14ac:dyDescent="0.25">
      <c r="A52" s="21"/>
      <c r="B52" s="21"/>
      <c r="C52" s="21"/>
    </row>
    <row r="53" spans="1:3" ht="65.25" customHeight="1" x14ac:dyDescent="0.25">
      <c r="A53" s="21"/>
      <c r="B53" s="21"/>
      <c r="C53" s="21"/>
    </row>
    <row r="54" spans="1:3" x14ac:dyDescent="0.25">
      <c r="A54" s="21"/>
      <c r="B54" s="21"/>
      <c r="C54" s="21"/>
    </row>
    <row r="55" spans="1:3" x14ac:dyDescent="0.25">
      <c r="A55" s="21"/>
      <c r="B55" s="21"/>
      <c r="C55" s="21"/>
    </row>
    <row r="56" spans="1:3" x14ac:dyDescent="0.25">
      <c r="A56" s="21"/>
      <c r="B56" s="21"/>
      <c r="C56" s="21"/>
    </row>
    <row r="57" spans="1:3" x14ac:dyDescent="0.25">
      <c r="A57" s="21"/>
      <c r="B57" s="21"/>
      <c r="C57" s="21"/>
    </row>
    <row r="58" spans="1:3" x14ac:dyDescent="0.25">
      <c r="A58" s="21"/>
      <c r="B58" s="21"/>
      <c r="C58" s="21"/>
    </row>
    <row r="59" spans="1:3" x14ac:dyDescent="0.25">
      <c r="A59" s="21"/>
      <c r="B59" s="21"/>
      <c r="C59" s="21"/>
    </row>
    <row r="60" spans="1:3" ht="21" customHeight="1" x14ac:dyDescent="0.25">
      <c r="A60" s="21"/>
      <c r="B60" s="21"/>
      <c r="C60" s="21"/>
    </row>
    <row r="61" spans="1:3" ht="51" customHeight="1" x14ac:dyDescent="0.25">
      <c r="A61" s="21"/>
      <c r="B61" s="21"/>
      <c r="C61" s="21"/>
    </row>
    <row r="62" spans="1:3" x14ac:dyDescent="0.25">
      <c r="A62" s="21"/>
      <c r="B62" s="21"/>
      <c r="C62" s="21"/>
    </row>
    <row r="63" spans="1:3" x14ac:dyDescent="0.25">
      <c r="A63" s="21"/>
      <c r="B63" s="21"/>
      <c r="C63" s="21"/>
    </row>
    <row r="64" spans="1:3" ht="24.75" customHeight="1" x14ac:dyDescent="0.25">
      <c r="A64" s="21"/>
      <c r="B64" s="21"/>
      <c r="C64" s="21"/>
    </row>
    <row r="65" spans="1:3" x14ac:dyDescent="0.25">
      <c r="A65" s="21"/>
      <c r="B65" s="21"/>
      <c r="C65" s="21"/>
    </row>
    <row r="66" spans="1:3" ht="22.5" customHeight="1" x14ac:dyDescent="0.25">
      <c r="A66" s="21"/>
      <c r="B66" s="21"/>
      <c r="C66" s="21"/>
    </row>
    <row r="67" spans="1:3" x14ac:dyDescent="0.25">
      <c r="A67" s="21"/>
      <c r="B67" s="21"/>
      <c r="C67" s="21"/>
    </row>
  </sheetData>
  <mergeCells count="8">
    <mergeCell ref="A10:A11"/>
    <mergeCell ref="B10:B11"/>
    <mergeCell ref="C1:E1"/>
    <mergeCell ref="C2:E2"/>
    <mergeCell ref="C3:E3"/>
    <mergeCell ref="C4:E4"/>
    <mergeCell ref="A7:E7"/>
    <mergeCell ref="A8:E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9"/>
  <sheetViews>
    <sheetView topLeftCell="A19" workbookViewId="0">
      <selection activeCell="A18" sqref="A18:XFD18"/>
    </sheetView>
  </sheetViews>
  <sheetFormatPr defaultRowHeight="15" x14ac:dyDescent="0.25"/>
  <cols>
    <col min="1" max="1" width="34.5703125" style="21" customWidth="1"/>
    <col min="2" max="2" width="8.140625" style="26" customWidth="1"/>
    <col min="3" max="3" width="7.140625" style="26" customWidth="1"/>
    <col min="4" max="4" width="14.140625" style="26" customWidth="1"/>
    <col min="5" max="5" width="14" style="21" customWidth="1"/>
    <col min="6" max="6" width="15" style="21" customWidth="1"/>
    <col min="7" max="239" width="9.140625" style="21"/>
    <col min="240" max="240" width="57.5703125" style="21" customWidth="1"/>
    <col min="241" max="241" width="10.28515625" style="21" customWidth="1"/>
    <col min="242" max="253" width="0" style="21" hidden="1" customWidth="1"/>
    <col min="254" max="254" width="9.85546875" style="21" customWidth="1"/>
    <col min="255" max="255" width="14.42578125" style="21" customWidth="1"/>
    <col min="256" max="260" width="0" style="21" hidden="1" customWidth="1"/>
    <col min="261" max="261" width="14.42578125" style="21" customWidth="1"/>
    <col min="262" max="262" width="15" style="21" customWidth="1"/>
    <col min="263" max="495" width="9.140625" style="21"/>
    <col min="496" max="496" width="57.5703125" style="21" customWidth="1"/>
    <col min="497" max="497" width="10.28515625" style="21" customWidth="1"/>
    <col min="498" max="509" width="0" style="21" hidden="1" customWidth="1"/>
    <col min="510" max="510" width="9.85546875" style="21" customWidth="1"/>
    <col min="511" max="511" width="14.42578125" style="21" customWidth="1"/>
    <col min="512" max="516" width="0" style="21" hidden="1" customWidth="1"/>
    <col min="517" max="517" width="14.42578125" style="21" customWidth="1"/>
    <col min="518" max="518" width="15" style="21" customWidth="1"/>
    <col min="519" max="751" width="9.140625" style="21"/>
    <col min="752" max="752" width="57.5703125" style="21" customWidth="1"/>
    <col min="753" max="753" width="10.28515625" style="21" customWidth="1"/>
    <col min="754" max="765" width="0" style="21" hidden="1" customWidth="1"/>
    <col min="766" max="766" width="9.85546875" style="21" customWidth="1"/>
    <col min="767" max="767" width="14.42578125" style="21" customWidth="1"/>
    <col min="768" max="772" width="0" style="21" hidden="1" customWidth="1"/>
    <col min="773" max="773" width="14.42578125" style="21" customWidth="1"/>
    <col min="774" max="774" width="15" style="21" customWidth="1"/>
    <col min="775" max="1007" width="9.140625" style="21"/>
    <col min="1008" max="1008" width="57.5703125" style="21" customWidth="1"/>
    <col min="1009" max="1009" width="10.28515625" style="21" customWidth="1"/>
    <col min="1010" max="1021" width="0" style="21" hidden="1" customWidth="1"/>
    <col min="1022" max="1022" width="9.85546875" style="21" customWidth="1"/>
    <col min="1023" max="1023" width="14.42578125" style="21" customWidth="1"/>
    <col min="1024" max="1028" width="0" style="21" hidden="1" customWidth="1"/>
    <col min="1029" max="1029" width="14.42578125" style="21" customWidth="1"/>
    <col min="1030" max="1030" width="15" style="21" customWidth="1"/>
    <col min="1031" max="1263" width="9.140625" style="21"/>
    <col min="1264" max="1264" width="57.5703125" style="21" customWidth="1"/>
    <col min="1265" max="1265" width="10.28515625" style="21" customWidth="1"/>
    <col min="1266" max="1277" width="0" style="21" hidden="1" customWidth="1"/>
    <col min="1278" max="1278" width="9.85546875" style="21" customWidth="1"/>
    <col min="1279" max="1279" width="14.42578125" style="21" customWidth="1"/>
    <col min="1280" max="1284" width="0" style="21" hidden="1" customWidth="1"/>
    <col min="1285" max="1285" width="14.42578125" style="21" customWidth="1"/>
    <col min="1286" max="1286" width="15" style="21" customWidth="1"/>
    <col min="1287" max="1519" width="9.140625" style="21"/>
    <col min="1520" max="1520" width="57.5703125" style="21" customWidth="1"/>
    <col min="1521" max="1521" width="10.28515625" style="21" customWidth="1"/>
    <col min="1522" max="1533" width="0" style="21" hidden="1" customWidth="1"/>
    <col min="1534" max="1534" width="9.85546875" style="21" customWidth="1"/>
    <col min="1535" max="1535" width="14.42578125" style="21" customWidth="1"/>
    <col min="1536" max="1540" width="0" style="21" hidden="1" customWidth="1"/>
    <col min="1541" max="1541" width="14.42578125" style="21" customWidth="1"/>
    <col min="1542" max="1542" width="15" style="21" customWidth="1"/>
    <col min="1543" max="1775" width="9.140625" style="21"/>
    <col min="1776" max="1776" width="57.5703125" style="21" customWidth="1"/>
    <col min="1777" max="1777" width="10.28515625" style="21" customWidth="1"/>
    <col min="1778" max="1789" width="0" style="21" hidden="1" customWidth="1"/>
    <col min="1790" max="1790" width="9.85546875" style="21" customWidth="1"/>
    <col min="1791" max="1791" width="14.42578125" style="21" customWidth="1"/>
    <col min="1792" max="1796" width="0" style="21" hidden="1" customWidth="1"/>
    <col min="1797" max="1797" width="14.42578125" style="21" customWidth="1"/>
    <col min="1798" max="1798" width="15" style="21" customWidth="1"/>
    <col min="1799" max="2031" width="9.140625" style="21"/>
    <col min="2032" max="2032" width="57.5703125" style="21" customWidth="1"/>
    <col min="2033" max="2033" width="10.28515625" style="21" customWidth="1"/>
    <col min="2034" max="2045" width="0" style="21" hidden="1" customWidth="1"/>
    <col min="2046" max="2046" width="9.85546875" style="21" customWidth="1"/>
    <col min="2047" max="2047" width="14.42578125" style="21" customWidth="1"/>
    <col min="2048" max="2052" width="0" style="21" hidden="1" customWidth="1"/>
    <col min="2053" max="2053" width="14.42578125" style="21" customWidth="1"/>
    <col min="2054" max="2054" width="15" style="21" customWidth="1"/>
    <col min="2055" max="2287" width="9.140625" style="21"/>
    <col min="2288" max="2288" width="57.5703125" style="21" customWidth="1"/>
    <col min="2289" max="2289" width="10.28515625" style="21" customWidth="1"/>
    <col min="2290" max="2301" width="0" style="21" hidden="1" customWidth="1"/>
    <col min="2302" max="2302" width="9.85546875" style="21" customWidth="1"/>
    <col min="2303" max="2303" width="14.42578125" style="21" customWidth="1"/>
    <col min="2304" max="2308" width="0" style="21" hidden="1" customWidth="1"/>
    <col min="2309" max="2309" width="14.42578125" style="21" customWidth="1"/>
    <col min="2310" max="2310" width="15" style="21" customWidth="1"/>
    <col min="2311" max="2543" width="9.140625" style="21"/>
    <col min="2544" max="2544" width="57.5703125" style="21" customWidth="1"/>
    <col min="2545" max="2545" width="10.28515625" style="21" customWidth="1"/>
    <col min="2546" max="2557" width="0" style="21" hidden="1" customWidth="1"/>
    <col min="2558" max="2558" width="9.85546875" style="21" customWidth="1"/>
    <col min="2559" max="2559" width="14.42578125" style="21" customWidth="1"/>
    <col min="2560" max="2564" width="0" style="21" hidden="1" customWidth="1"/>
    <col min="2565" max="2565" width="14.42578125" style="21" customWidth="1"/>
    <col min="2566" max="2566" width="15" style="21" customWidth="1"/>
    <col min="2567" max="2799" width="9.140625" style="21"/>
    <col min="2800" max="2800" width="57.5703125" style="21" customWidth="1"/>
    <col min="2801" max="2801" width="10.28515625" style="21" customWidth="1"/>
    <col min="2802" max="2813" width="0" style="21" hidden="1" customWidth="1"/>
    <col min="2814" max="2814" width="9.85546875" style="21" customWidth="1"/>
    <col min="2815" max="2815" width="14.42578125" style="21" customWidth="1"/>
    <col min="2816" max="2820" width="0" style="21" hidden="1" customWidth="1"/>
    <col min="2821" max="2821" width="14.42578125" style="21" customWidth="1"/>
    <col min="2822" max="2822" width="15" style="21" customWidth="1"/>
    <col min="2823" max="3055" width="9.140625" style="21"/>
    <col min="3056" max="3056" width="57.5703125" style="21" customWidth="1"/>
    <col min="3057" max="3057" width="10.28515625" style="21" customWidth="1"/>
    <col min="3058" max="3069" width="0" style="21" hidden="1" customWidth="1"/>
    <col min="3070" max="3070" width="9.85546875" style="21" customWidth="1"/>
    <col min="3071" max="3071" width="14.42578125" style="21" customWidth="1"/>
    <col min="3072" max="3076" width="0" style="21" hidden="1" customWidth="1"/>
    <col min="3077" max="3077" width="14.42578125" style="21" customWidth="1"/>
    <col min="3078" max="3078" width="15" style="21" customWidth="1"/>
    <col min="3079" max="3311" width="9.140625" style="21"/>
    <col min="3312" max="3312" width="57.5703125" style="21" customWidth="1"/>
    <col min="3313" max="3313" width="10.28515625" style="21" customWidth="1"/>
    <col min="3314" max="3325" width="0" style="21" hidden="1" customWidth="1"/>
    <col min="3326" max="3326" width="9.85546875" style="21" customWidth="1"/>
    <col min="3327" max="3327" width="14.42578125" style="21" customWidth="1"/>
    <col min="3328" max="3332" width="0" style="21" hidden="1" customWidth="1"/>
    <col min="3333" max="3333" width="14.42578125" style="21" customWidth="1"/>
    <col min="3334" max="3334" width="15" style="21" customWidth="1"/>
    <col min="3335" max="3567" width="9.140625" style="21"/>
    <col min="3568" max="3568" width="57.5703125" style="21" customWidth="1"/>
    <col min="3569" max="3569" width="10.28515625" style="21" customWidth="1"/>
    <col min="3570" max="3581" width="0" style="21" hidden="1" customWidth="1"/>
    <col min="3582" max="3582" width="9.85546875" style="21" customWidth="1"/>
    <col min="3583" max="3583" width="14.42578125" style="21" customWidth="1"/>
    <col min="3584" max="3588" width="0" style="21" hidden="1" customWidth="1"/>
    <col min="3589" max="3589" width="14.42578125" style="21" customWidth="1"/>
    <col min="3590" max="3590" width="15" style="21" customWidth="1"/>
    <col min="3591" max="3823" width="9.140625" style="21"/>
    <col min="3824" max="3824" width="57.5703125" style="21" customWidth="1"/>
    <col min="3825" max="3825" width="10.28515625" style="21" customWidth="1"/>
    <col min="3826" max="3837" width="0" style="21" hidden="1" customWidth="1"/>
    <col min="3838" max="3838" width="9.85546875" style="21" customWidth="1"/>
    <col min="3839" max="3839" width="14.42578125" style="21" customWidth="1"/>
    <col min="3840" max="3844" width="0" style="21" hidden="1" customWidth="1"/>
    <col min="3845" max="3845" width="14.42578125" style="21" customWidth="1"/>
    <col min="3846" max="3846" width="15" style="21" customWidth="1"/>
    <col min="3847" max="4079" width="9.140625" style="21"/>
    <col min="4080" max="4080" width="57.5703125" style="21" customWidth="1"/>
    <col min="4081" max="4081" width="10.28515625" style="21" customWidth="1"/>
    <col min="4082" max="4093" width="0" style="21" hidden="1" customWidth="1"/>
    <col min="4094" max="4094" width="9.85546875" style="21" customWidth="1"/>
    <col min="4095" max="4095" width="14.42578125" style="21" customWidth="1"/>
    <col min="4096" max="4100" width="0" style="21" hidden="1" customWidth="1"/>
    <col min="4101" max="4101" width="14.42578125" style="21" customWidth="1"/>
    <col min="4102" max="4102" width="15" style="21" customWidth="1"/>
    <col min="4103" max="4335" width="9.140625" style="21"/>
    <col min="4336" max="4336" width="57.5703125" style="21" customWidth="1"/>
    <col min="4337" max="4337" width="10.28515625" style="21" customWidth="1"/>
    <col min="4338" max="4349" width="0" style="21" hidden="1" customWidth="1"/>
    <col min="4350" max="4350" width="9.85546875" style="21" customWidth="1"/>
    <col min="4351" max="4351" width="14.42578125" style="21" customWidth="1"/>
    <col min="4352" max="4356" width="0" style="21" hidden="1" customWidth="1"/>
    <col min="4357" max="4357" width="14.42578125" style="21" customWidth="1"/>
    <col min="4358" max="4358" width="15" style="21" customWidth="1"/>
    <col min="4359" max="4591" width="9.140625" style="21"/>
    <col min="4592" max="4592" width="57.5703125" style="21" customWidth="1"/>
    <col min="4593" max="4593" width="10.28515625" style="21" customWidth="1"/>
    <col min="4594" max="4605" width="0" style="21" hidden="1" customWidth="1"/>
    <col min="4606" max="4606" width="9.85546875" style="21" customWidth="1"/>
    <col min="4607" max="4607" width="14.42578125" style="21" customWidth="1"/>
    <col min="4608" max="4612" width="0" style="21" hidden="1" customWidth="1"/>
    <col min="4613" max="4613" width="14.42578125" style="21" customWidth="1"/>
    <col min="4614" max="4614" width="15" style="21" customWidth="1"/>
    <col min="4615" max="4847" width="9.140625" style="21"/>
    <col min="4848" max="4848" width="57.5703125" style="21" customWidth="1"/>
    <col min="4849" max="4849" width="10.28515625" style="21" customWidth="1"/>
    <col min="4850" max="4861" width="0" style="21" hidden="1" customWidth="1"/>
    <col min="4862" max="4862" width="9.85546875" style="21" customWidth="1"/>
    <col min="4863" max="4863" width="14.42578125" style="21" customWidth="1"/>
    <col min="4864" max="4868" width="0" style="21" hidden="1" customWidth="1"/>
    <col min="4869" max="4869" width="14.42578125" style="21" customWidth="1"/>
    <col min="4870" max="4870" width="15" style="21" customWidth="1"/>
    <col min="4871" max="5103" width="9.140625" style="21"/>
    <col min="5104" max="5104" width="57.5703125" style="21" customWidth="1"/>
    <col min="5105" max="5105" width="10.28515625" style="21" customWidth="1"/>
    <col min="5106" max="5117" width="0" style="21" hidden="1" customWidth="1"/>
    <col min="5118" max="5118" width="9.85546875" style="21" customWidth="1"/>
    <col min="5119" max="5119" width="14.42578125" style="21" customWidth="1"/>
    <col min="5120" max="5124" width="0" style="21" hidden="1" customWidth="1"/>
    <col min="5125" max="5125" width="14.42578125" style="21" customWidth="1"/>
    <col min="5126" max="5126" width="15" style="21" customWidth="1"/>
    <col min="5127" max="5359" width="9.140625" style="21"/>
    <col min="5360" max="5360" width="57.5703125" style="21" customWidth="1"/>
    <col min="5361" max="5361" width="10.28515625" style="21" customWidth="1"/>
    <col min="5362" max="5373" width="0" style="21" hidden="1" customWidth="1"/>
    <col min="5374" max="5374" width="9.85546875" style="21" customWidth="1"/>
    <col min="5375" max="5375" width="14.42578125" style="21" customWidth="1"/>
    <col min="5376" max="5380" width="0" style="21" hidden="1" customWidth="1"/>
    <col min="5381" max="5381" width="14.42578125" style="21" customWidth="1"/>
    <col min="5382" max="5382" width="15" style="21" customWidth="1"/>
    <col min="5383" max="5615" width="9.140625" style="21"/>
    <col min="5616" max="5616" width="57.5703125" style="21" customWidth="1"/>
    <col min="5617" max="5617" width="10.28515625" style="21" customWidth="1"/>
    <col min="5618" max="5629" width="0" style="21" hidden="1" customWidth="1"/>
    <col min="5630" max="5630" width="9.85546875" style="21" customWidth="1"/>
    <col min="5631" max="5631" width="14.42578125" style="21" customWidth="1"/>
    <col min="5632" max="5636" width="0" style="21" hidden="1" customWidth="1"/>
    <col min="5637" max="5637" width="14.42578125" style="21" customWidth="1"/>
    <col min="5638" max="5638" width="15" style="21" customWidth="1"/>
    <col min="5639" max="5871" width="9.140625" style="21"/>
    <col min="5872" max="5872" width="57.5703125" style="21" customWidth="1"/>
    <col min="5873" max="5873" width="10.28515625" style="21" customWidth="1"/>
    <col min="5874" max="5885" width="0" style="21" hidden="1" customWidth="1"/>
    <col min="5886" max="5886" width="9.85546875" style="21" customWidth="1"/>
    <col min="5887" max="5887" width="14.42578125" style="21" customWidth="1"/>
    <col min="5888" max="5892" width="0" style="21" hidden="1" customWidth="1"/>
    <col min="5893" max="5893" width="14.42578125" style="21" customWidth="1"/>
    <col min="5894" max="5894" width="15" style="21" customWidth="1"/>
    <col min="5895" max="6127" width="9.140625" style="21"/>
    <col min="6128" max="6128" width="57.5703125" style="21" customWidth="1"/>
    <col min="6129" max="6129" width="10.28515625" style="21" customWidth="1"/>
    <col min="6130" max="6141" width="0" style="21" hidden="1" customWidth="1"/>
    <col min="6142" max="6142" width="9.85546875" style="21" customWidth="1"/>
    <col min="6143" max="6143" width="14.42578125" style="21" customWidth="1"/>
    <col min="6144" max="6148" width="0" style="21" hidden="1" customWidth="1"/>
    <col min="6149" max="6149" width="14.42578125" style="21" customWidth="1"/>
    <col min="6150" max="6150" width="15" style="21" customWidth="1"/>
    <col min="6151" max="6383" width="9.140625" style="21"/>
    <col min="6384" max="6384" width="57.5703125" style="21" customWidth="1"/>
    <col min="6385" max="6385" width="10.28515625" style="21" customWidth="1"/>
    <col min="6386" max="6397" width="0" style="21" hidden="1" customWidth="1"/>
    <col min="6398" max="6398" width="9.85546875" style="21" customWidth="1"/>
    <col min="6399" max="6399" width="14.42578125" style="21" customWidth="1"/>
    <col min="6400" max="6404" width="0" style="21" hidden="1" customWidth="1"/>
    <col min="6405" max="6405" width="14.42578125" style="21" customWidth="1"/>
    <col min="6406" max="6406" width="15" style="21" customWidth="1"/>
    <col min="6407" max="6639" width="9.140625" style="21"/>
    <col min="6640" max="6640" width="57.5703125" style="21" customWidth="1"/>
    <col min="6641" max="6641" width="10.28515625" style="21" customWidth="1"/>
    <col min="6642" max="6653" width="0" style="21" hidden="1" customWidth="1"/>
    <col min="6654" max="6654" width="9.85546875" style="21" customWidth="1"/>
    <col min="6655" max="6655" width="14.42578125" style="21" customWidth="1"/>
    <col min="6656" max="6660" width="0" style="21" hidden="1" customWidth="1"/>
    <col min="6661" max="6661" width="14.42578125" style="21" customWidth="1"/>
    <col min="6662" max="6662" width="15" style="21" customWidth="1"/>
    <col min="6663" max="6895" width="9.140625" style="21"/>
    <col min="6896" max="6896" width="57.5703125" style="21" customWidth="1"/>
    <col min="6897" max="6897" width="10.28515625" style="21" customWidth="1"/>
    <col min="6898" max="6909" width="0" style="21" hidden="1" customWidth="1"/>
    <col min="6910" max="6910" width="9.85546875" style="21" customWidth="1"/>
    <col min="6911" max="6911" width="14.42578125" style="21" customWidth="1"/>
    <col min="6912" max="6916" width="0" style="21" hidden="1" customWidth="1"/>
    <col min="6917" max="6917" width="14.42578125" style="21" customWidth="1"/>
    <col min="6918" max="6918" width="15" style="21" customWidth="1"/>
    <col min="6919" max="7151" width="9.140625" style="21"/>
    <col min="7152" max="7152" width="57.5703125" style="21" customWidth="1"/>
    <col min="7153" max="7153" width="10.28515625" style="21" customWidth="1"/>
    <col min="7154" max="7165" width="0" style="21" hidden="1" customWidth="1"/>
    <col min="7166" max="7166" width="9.85546875" style="21" customWidth="1"/>
    <col min="7167" max="7167" width="14.42578125" style="21" customWidth="1"/>
    <col min="7168" max="7172" width="0" style="21" hidden="1" customWidth="1"/>
    <col min="7173" max="7173" width="14.42578125" style="21" customWidth="1"/>
    <col min="7174" max="7174" width="15" style="21" customWidth="1"/>
    <col min="7175" max="7407" width="9.140625" style="21"/>
    <col min="7408" max="7408" width="57.5703125" style="21" customWidth="1"/>
    <col min="7409" max="7409" width="10.28515625" style="21" customWidth="1"/>
    <col min="7410" max="7421" width="0" style="21" hidden="1" customWidth="1"/>
    <col min="7422" max="7422" width="9.85546875" style="21" customWidth="1"/>
    <col min="7423" max="7423" width="14.42578125" style="21" customWidth="1"/>
    <col min="7424" max="7428" width="0" style="21" hidden="1" customWidth="1"/>
    <col min="7429" max="7429" width="14.42578125" style="21" customWidth="1"/>
    <col min="7430" max="7430" width="15" style="21" customWidth="1"/>
    <col min="7431" max="7663" width="9.140625" style="21"/>
    <col min="7664" max="7664" width="57.5703125" style="21" customWidth="1"/>
    <col min="7665" max="7665" width="10.28515625" style="21" customWidth="1"/>
    <col min="7666" max="7677" width="0" style="21" hidden="1" customWidth="1"/>
    <col min="7678" max="7678" width="9.85546875" style="21" customWidth="1"/>
    <col min="7679" max="7679" width="14.42578125" style="21" customWidth="1"/>
    <col min="7680" max="7684" width="0" style="21" hidden="1" customWidth="1"/>
    <col min="7685" max="7685" width="14.42578125" style="21" customWidth="1"/>
    <col min="7686" max="7686" width="15" style="21" customWidth="1"/>
    <col min="7687" max="7919" width="9.140625" style="21"/>
    <col min="7920" max="7920" width="57.5703125" style="21" customWidth="1"/>
    <col min="7921" max="7921" width="10.28515625" style="21" customWidth="1"/>
    <col min="7922" max="7933" width="0" style="21" hidden="1" customWidth="1"/>
    <col min="7934" max="7934" width="9.85546875" style="21" customWidth="1"/>
    <col min="7935" max="7935" width="14.42578125" style="21" customWidth="1"/>
    <col min="7936" max="7940" width="0" style="21" hidden="1" customWidth="1"/>
    <col min="7941" max="7941" width="14.42578125" style="21" customWidth="1"/>
    <col min="7942" max="7942" width="15" style="21" customWidth="1"/>
    <col min="7943" max="8175" width="9.140625" style="21"/>
    <col min="8176" max="8176" width="57.5703125" style="21" customWidth="1"/>
    <col min="8177" max="8177" width="10.28515625" style="21" customWidth="1"/>
    <col min="8178" max="8189" width="0" style="21" hidden="1" customWidth="1"/>
    <col min="8190" max="8190" width="9.85546875" style="21" customWidth="1"/>
    <col min="8191" max="8191" width="14.42578125" style="21" customWidth="1"/>
    <col min="8192" max="8196" width="0" style="21" hidden="1" customWidth="1"/>
    <col min="8197" max="8197" width="14.42578125" style="21" customWidth="1"/>
    <col min="8198" max="8198" width="15" style="21" customWidth="1"/>
    <col min="8199" max="8431" width="9.140625" style="21"/>
    <col min="8432" max="8432" width="57.5703125" style="21" customWidth="1"/>
    <col min="8433" max="8433" width="10.28515625" style="21" customWidth="1"/>
    <col min="8434" max="8445" width="0" style="21" hidden="1" customWidth="1"/>
    <col min="8446" max="8446" width="9.85546875" style="21" customWidth="1"/>
    <col min="8447" max="8447" width="14.42578125" style="21" customWidth="1"/>
    <col min="8448" max="8452" width="0" style="21" hidden="1" customWidth="1"/>
    <col min="8453" max="8453" width="14.42578125" style="21" customWidth="1"/>
    <col min="8454" max="8454" width="15" style="21" customWidth="1"/>
    <col min="8455" max="8687" width="9.140625" style="21"/>
    <col min="8688" max="8688" width="57.5703125" style="21" customWidth="1"/>
    <col min="8689" max="8689" width="10.28515625" style="21" customWidth="1"/>
    <col min="8690" max="8701" width="0" style="21" hidden="1" customWidth="1"/>
    <col min="8702" max="8702" width="9.85546875" style="21" customWidth="1"/>
    <col min="8703" max="8703" width="14.42578125" style="21" customWidth="1"/>
    <col min="8704" max="8708" width="0" style="21" hidden="1" customWidth="1"/>
    <col min="8709" max="8709" width="14.42578125" style="21" customWidth="1"/>
    <col min="8710" max="8710" width="15" style="21" customWidth="1"/>
    <col min="8711" max="8943" width="9.140625" style="21"/>
    <col min="8944" max="8944" width="57.5703125" style="21" customWidth="1"/>
    <col min="8945" max="8945" width="10.28515625" style="21" customWidth="1"/>
    <col min="8946" max="8957" width="0" style="21" hidden="1" customWidth="1"/>
    <col min="8958" max="8958" width="9.85546875" style="21" customWidth="1"/>
    <col min="8959" max="8959" width="14.42578125" style="21" customWidth="1"/>
    <col min="8960" max="8964" width="0" style="21" hidden="1" customWidth="1"/>
    <col min="8965" max="8965" width="14.42578125" style="21" customWidth="1"/>
    <col min="8966" max="8966" width="15" style="21" customWidth="1"/>
    <col min="8967" max="9199" width="9.140625" style="21"/>
    <col min="9200" max="9200" width="57.5703125" style="21" customWidth="1"/>
    <col min="9201" max="9201" width="10.28515625" style="21" customWidth="1"/>
    <col min="9202" max="9213" width="0" style="21" hidden="1" customWidth="1"/>
    <col min="9214" max="9214" width="9.85546875" style="21" customWidth="1"/>
    <col min="9215" max="9215" width="14.42578125" style="21" customWidth="1"/>
    <col min="9216" max="9220" width="0" style="21" hidden="1" customWidth="1"/>
    <col min="9221" max="9221" width="14.42578125" style="21" customWidth="1"/>
    <col min="9222" max="9222" width="15" style="21" customWidth="1"/>
    <col min="9223" max="9455" width="9.140625" style="21"/>
    <col min="9456" max="9456" width="57.5703125" style="21" customWidth="1"/>
    <col min="9457" max="9457" width="10.28515625" style="21" customWidth="1"/>
    <col min="9458" max="9469" width="0" style="21" hidden="1" customWidth="1"/>
    <col min="9470" max="9470" width="9.85546875" style="21" customWidth="1"/>
    <col min="9471" max="9471" width="14.42578125" style="21" customWidth="1"/>
    <col min="9472" max="9476" width="0" style="21" hidden="1" customWidth="1"/>
    <col min="9477" max="9477" width="14.42578125" style="21" customWidth="1"/>
    <col min="9478" max="9478" width="15" style="21" customWidth="1"/>
    <col min="9479" max="9711" width="9.140625" style="21"/>
    <col min="9712" max="9712" width="57.5703125" style="21" customWidth="1"/>
    <col min="9713" max="9713" width="10.28515625" style="21" customWidth="1"/>
    <col min="9714" max="9725" width="0" style="21" hidden="1" customWidth="1"/>
    <col min="9726" max="9726" width="9.85546875" style="21" customWidth="1"/>
    <col min="9727" max="9727" width="14.42578125" style="21" customWidth="1"/>
    <col min="9728" max="9732" width="0" style="21" hidden="1" customWidth="1"/>
    <col min="9733" max="9733" width="14.42578125" style="21" customWidth="1"/>
    <col min="9734" max="9734" width="15" style="21" customWidth="1"/>
    <col min="9735" max="9967" width="9.140625" style="21"/>
    <col min="9968" max="9968" width="57.5703125" style="21" customWidth="1"/>
    <col min="9969" max="9969" width="10.28515625" style="21" customWidth="1"/>
    <col min="9970" max="9981" width="0" style="21" hidden="1" customWidth="1"/>
    <col min="9982" max="9982" width="9.85546875" style="21" customWidth="1"/>
    <col min="9983" max="9983" width="14.42578125" style="21" customWidth="1"/>
    <col min="9984" max="9988" width="0" style="21" hidden="1" customWidth="1"/>
    <col min="9989" max="9989" width="14.42578125" style="21" customWidth="1"/>
    <col min="9990" max="9990" width="15" style="21" customWidth="1"/>
    <col min="9991" max="10223" width="9.140625" style="21"/>
    <col min="10224" max="10224" width="57.5703125" style="21" customWidth="1"/>
    <col min="10225" max="10225" width="10.28515625" style="21" customWidth="1"/>
    <col min="10226" max="10237" width="0" style="21" hidden="1" customWidth="1"/>
    <col min="10238" max="10238" width="9.85546875" style="21" customWidth="1"/>
    <col min="10239" max="10239" width="14.42578125" style="21" customWidth="1"/>
    <col min="10240" max="10244" width="0" style="21" hidden="1" customWidth="1"/>
    <col min="10245" max="10245" width="14.42578125" style="21" customWidth="1"/>
    <col min="10246" max="10246" width="15" style="21" customWidth="1"/>
    <col min="10247" max="10479" width="9.140625" style="21"/>
    <col min="10480" max="10480" width="57.5703125" style="21" customWidth="1"/>
    <col min="10481" max="10481" width="10.28515625" style="21" customWidth="1"/>
    <col min="10482" max="10493" width="0" style="21" hidden="1" customWidth="1"/>
    <col min="10494" max="10494" width="9.85546875" style="21" customWidth="1"/>
    <col min="10495" max="10495" width="14.42578125" style="21" customWidth="1"/>
    <col min="10496" max="10500" width="0" style="21" hidden="1" customWidth="1"/>
    <col min="10501" max="10501" width="14.42578125" style="21" customWidth="1"/>
    <col min="10502" max="10502" width="15" style="21" customWidth="1"/>
    <col min="10503" max="10735" width="9.140625" style="21"/>
    <col min="10736" max="10736" width="57.5703125" style="21" customWidth="1"/>
    <col min="10737" max="10737" width="10.28515625" style="21" customWidth="1"/>
    <col min="10738" max="10749" width="0" style="21" hidden="1" customWidth="1"/>
    <col min="10750" max="10750" width="9.85546875" style="21" customWidth="1"/>
    <col min="10751" max="10751" width="14.42578125" style="21" customWidth="1"/>
    <col min="10752" max="10756" width="0" style="21" hidden="1" customWidth="1"/>
    <col min="10757" max="10757" width="14.42578125" style="21" customWidth="1"/>
    <col min="10758" max="10758" width="15" style="21" customWidth="1"/>
    <col min="10759" max="10991" width="9.140625" style="21"/>
    <col min="10992" max="10992" width="57.5703125" style="21" customWidth="1"/>
    <col min="10993" max="10993" width="10.28515625" style="21" customWidth="1"/>
    <col min="10994" max="11005" width="0" style="21" hidden="1" customWidth="1"/>
    <col min="11006" max="11006" width="9.85546875" style="21" customWidth="1"/>
    <col min="11007" max="11007" width="14.42578125" style="21" customWidth="1"/>
    <col min="11008" max="11012" width="0" style="21" hidden="1" customWidth="1"/>
    <col min="11013" max="11013" width="14.42578125" style="21" customWidth="1"/>
    <col min="11014" max="11014" width="15" style="21" customWidth="1"/>
    <col min="11015" max="11247" width="9.140625" style="21"/>
    <col min="11248" max="11248" width="57.5703125" style="21" customWidth="1"/>
    <col min="11249" max="11249" width="10.28515625" style="21" customWidth="1"/>
    <col min="11250" max="11261" width="0" style="21" hidden="1" customWidth="1"/>
    <col min="11262" max="11262" width="9.85546875" style="21" customWidth="1"/>
    <col min="11263" max="11263" width="14.42578125" style="21" customWidth="1"/>
    <col min="11264" max="11268" width="0" style="21" hidden="1" customWidth="1"/>
    <col min="11269" max="11269" width="14.42578125" style="21" customWidth="1"/>
    <col min="11270" max="11270" width="15" style="21" customWidth="1"/>
    <col min="11271" max="11503" width="9.140625" style="21"/>
    <col min="11504" max="11504" width="57.5703125" style="21" customWidth="1"/>
    <col min="11505" max="11505" width="10.28515625" style="21" customWidth="1"/>
    <col min="11506" max="11517" width="0" style="21" hidden="1" customWidth="1"/>
    <col min="11518" max="11518" width="9.85546875" style="21" customWidth="1"/>
    <col min="11519" max="11519" width="14.42578125" style="21" customWidth="1"/>
    <col min="11520" max="11524" width="0" style="21" hidden="1" customWidth="1"/>
    <col min="11525" max="11525" width="14.42578125" style="21" customWidth="1"/>
    <col min="11526" max="11526" width="15" style="21" customWidth="1"/>
    <col min="11527" max="11759" width="9.140625" style="21"/>
    <col min="11760" max="11760" width="57.5703125" style="21" customWidth="1"/>
    <col min="11761" max="11761" width="10.28515625" style="21" customWidth="1"/>
    <col min="11762" max="11773" width="0" style="21" hidden="1" customWidth="1"/>
    <col min="11774" max="11774" width="9.85546875" style="21" customWidth="1"/>
    <col min="11775" max="11775" width="14.42578125" style="21" customWidth="1"/>
    <col min="11776" max="11780" width="0" style="21" hidden="1" customWidth="1"/>
    <col min="11781" max="11781" width="14.42578125" style="21" customWidth="1"/>
    <col min="11782" max="11782" width="15" style="21" customWidth="1"/>
    <col min="11783" max="12015" width="9.140625" style="21"/>
    <col min="12016" max="12016" width="57.5703125" style="21" customWidth="1"/>
    <col min="12017" max="12017" width="10.28515625" style="21" customWidth="1"/>
    <col min="12018" max="12029" width="0" style="21" hidden="1" customWidth="1"/>
    <col min="12030" max="12030" width="9.85546875" style="21" customWidth="1"/>
    <col min="12031" max="12031" width="14.42578125" style="21" customWidth="1"/>
    <col min="12032" max="12036" width="0" style="21" hidden="1" customWidth="1"/>
    <col min="12037" max="12037" width="14.42578125" style="21" customWidth="1"/>
    <col min="12038" max="12038" width="15" style="21" customWidth="1"/>
    <col min="12039" max="12271" width="9.140625" style="21"/>
    <col min="12272" max="12272" width="57.5703125" style="21" customWidth="1"/>
    <col min="12273" max="12273" width="10.28515625" style="21" customWidth="1"/>
    <col min="12274" max="12285" width="0" style="21" hidden="1" customWidth="1"/>
    <col min="12286" max="12286" width="9.85546875" style="21" customWidth="1"/>
    <col min="12287" max="12287" width="14.42578125" style="21" customWidth="1"/>
    <col min="12288" max="12292" width="0" style="21" hidden="1" customWidth="1"/>
    <col min="12293" max="12293" width="14.42578125" style="21" customWidth="1"/>
    <col min="12294" max="12294" width="15" style="21" customWidth="1"/>
    <col min="12295" max="12527" width="9.140625" style="21"/>
    <col min="12528" max="12528" width="57.5703125" style="21" customWidth="1"/>
    <col min="12529" max="12529" width="10.28515625" style="21" customWidth="1"/>
    <col min="12530" max="12541" width="0" style="21" hidden="1" customWidth="1"/>
    <col min="12542" max="12542" width="9.85546875" style="21" customWidth="1"/>
    <col min="12543" max="12543" width="14.42578125" style="21" customWidth="1"/>
    <col min="12544" max="12548" width="0" style="21" hidden="1" customWidth="1"/>
    <col min="12549" max="12549" width="14.42578125" style="21" customWidth="1"/>
    <col min="12550" max="12550" width="15" style="21" customWidth="1"/>
    <col min="12551" max="12783" width="9.140625" style="21"/>
    <col min="12784" max="12784" width="57.5703125" style="21" customWidth="1"/>
    <col min="12785" max="12785" width="10.28515625" style="21" customWidth="1"/>
    <col min="12786" max="12797" width="0" style="21" hidden="1" customWidth="1"/>
    <col min="12798" max="12798" width="9.85546875" style="21" customWidth="1"/>
    <col min="12799" max="12799" width="14.42578125" style="21" customWidth="1"/>
    <col min="12800" max="12804" width="0" style="21" hidden="1" customWidth="1"/>
    <col min="12805" max="12805" width="14.42578125" style="21" customWidth="1"/>
    <col min="12806" max="12806" width="15" style="21" customWidth="1"/>
    <col min="12807" max="13039" width="9.140625" style="21"/>
    <col min="13040" max="13040" width="57.5703125" style="21" customWidth="1"/>
    <col min="13041" max="13041" width="10.28515625" style="21" customWidth="1"/>
    <col min="13042" max="13053" width="0" style="21" hidden="1" customWidth="1"/>
    <col min="13054" max="13054" width="9.85546875" style="21" customWidth="1"/>
    <col min="13055" max="13055" width="14.42578125" style="21" customWidth="1"/>
    <col min="13056" max="13060" width="0" style="21" hidden="1" customWidth="1"/>
    <col min="13061" max="13061" width="14.42578125" style="21" customWidth="1"/>
    <col min="13062" max="13062" width="15" style="21" customWidth="1"/>
    <col min="13063" max="13295" width="9.140625" style="21"/>
    <col min="13296" max="13296" width="57.5703125" style="21" customWidth="1"/>
    <col min="13297" max="13297" width="10.28515625" style="21" customWidth="1"/>
    <col min="13298" max="13309" width="0" style="21" hidden="1" customWidth="1"/>
    <col min="13310" max="13310" width="9.85546875" style="21" customWidth="1"/>
    <col min="13311" max="13311" width="14.42578125" style="21" customWidth="1"/>
    <col min="13312" max="13316" width="0" style="21" hidden="1" customWidth="1"/>
    <col min="13317" max="13317" width="14.42578125" style="21" customWidth="1"/>
    <col min="13318" max="13318" width="15" style="21" customWidth="1"/>
    <col min="13319" max="13551" width="9.140625" style="21"/>
    <col min="13552" max="13552" width="57.5703125" style="21" customWidth="1"/>
    <col min="13553" max="13553" width="10.28515625" style="21" customWidth="1"/>
    <col min="13554" max="13565" width="0" style="21" hidden="1" customWidth="1"/>
    <col min="13566" max="13566" width="9.85546875" style="21" customWidth="1"/>
    <col min="13567" max="13567" width="14.42578125" style="21" customWidth="1"/>
    <col min="13568" max="13572" width="0" style="21" hidden="1" customWidth="1"/>
    <col min="13573" max="13573" width="14.42578125" style="21" customWidth="1"/>
    <col min="13574" max="13574" width="15" style="21" customWidth="1"/>
    <col min="13575" max="13807" width="9.140625" style="21"/>
    <col min="13808" max="13808" width="57.5703125" style="21" customWidth="1"/>
    <col min="13809" max="13809" width="10.28515625" style="21" customWidth="1"/>
    <col min="13810" max="13821" width="0" style="21" hidden="1" customWidth="1"/>
    <col min="13822" max="13822" width="9.85546875" style="21" customWidth="1"/>
    <col min="13823" max="13823" width="14.42578125" style="21" customWidth="1"/>
    <col min="13824" max="13828" width="0" style="21" hidden="1" customWidth="1"/>
    <col min="13829" max="13829" width="14.42578125" style="21" customWidth="1"/>
    <col min="13830" max="13830" width="15" style="21" customWidth="1"/>
    <col min="13831" max="14063" width="9.140625" style="21"/>
    <col min="14064" max="14064" width="57.5703125" style="21" customWidth="1"/>
    <col min="14065" max="14065" width="10.28515625" style="21" customWidth="1"/>
    <col min="14066" max="14077" width="0" style="21" hidden="1" customWidth="1"/>
    <col min="14078" max="14078" width="9.85546875" style="21" customWidth="1"/>
    <col min="14079" max="14079" width="14.42578125" style="21" customWidth="1"/>
    <col min="14080" max="14084" width="0" style="21" hidden="1" customWidth="1"/>
    <col min="14085" max="14085" width="14.42578125" style="21" customWidth="1"/>
    <col min="14086" max="14086" width="15" style="21" customWidth="1"/>
    <col min="14087" max="14319" width="9.140625" style="21"/>
    <col min="14320" max="14320" width="57.5703125" style="21" customWidth="1"/>
    <col min="14321" max="14321" width="10.28515625" style="21" customWidth="1"/>
    <col min="14322" max="14333" width="0" style="21" hidden="1" customWidth="1"/>
    <col min="14334" max="14334" width="9.85546875" style="21" customWidth="1"/>
    <col min="14335" max="14335" width="14.42578125" style="21" customWidth="1"/>
    <col min="14336" max="14340" width="0" style="21" hidden="1" customWidth="1"/>
    <col min="14341" max="14341" width="14.42578125" style="21" customWidth="1"/>
    <col min="14342" max="14342" width="15" style="21" customWidth="1"/>
    <col min="14343" max="14575" width="9.140625" style="21"/>
    <col min="14576" max="14576" width="57.5703125" style="21" customWidth="1"/>
    <col min="14577" max="14577" width="10.28515625" style="21" customWidth="1"/>
    <col min="14578" max="14589" width="0" style="21" hidden="1" customWidth="1"/>
    <col min="14590" max="14590" width="9.85546875" style="21" customWidth="1"/>
    <col min="14591" max="14591" width="14.42578125" style="21" customWidth="1"/>
    <col min="14592" max="14596" width="0" style="21" hidden="1" customWidth="1"/>
    <col min="14597" max="14597" width="14.42578125" style="21" customWidth="1"/>
    <col min="14598" max="14598" width="15" style="21" customWidth="1"/>
    <col min="14599" max="14831" width="9.140625" style="21"/>
    <col min="14832" max="14832" width="57.5703125" style="21" customWidth="1"/>
    <col min="14833" max="14833" width="10.28515625" style="21" customWidth="1"/>
    <col min="14834" max="14845" width="0" style="21" hidden="1" customWidth="1"/>
    <col min="14846" max="14846" width="9.85546875" style="21" customWidth="1"/>
    <col min="14847" max="14847" width="14.42578125" style="21" customWidth="1"/>
    <col min="14848" max="14852" width="0" style="21" hidden="1" customWidth="1"/>
    <col min="14853" max="14853" width="14.42578125" style="21" customWidth="1"/>
    <col min="14854" max="14854" width="15" style="21" customWidth="1"/>
    <col min="14855" max="15087" width="9.140625" style="21"/>
    <col min="15088" max="15088" width="57.5703125" style="21" customWidth="1"/>
    <col min="15089" max="15089" width="10.28515625" style="21" customWidth="1"/>
    <col min="15090" max="15101" width="0" style="21" hidden="1" customWidth="1"/>
    <col min="15102" max="15102" width="9.85546875" style="21" customWidth="1"/>
    <col min="15103" max="15103" width="14.42578125" style="21" customWidth="1"/>
    <col min="15104" max="15108" width="0" style="21" hidden="1" customWidth="1"/>
    <col min="15109" max="15109" width="14.42578125" style="21" customWidth="1"/>
    <col min="15110" max="15110" width="15" style="21" customWidth="1"/>
    <col min="15111" max="15343" width="9.140625" style="21"/>
    <col min="15344" max="15344" width="57.5703125" style="21" customWidth="1"/>
    <col min="15345" max="15345" width="10.28515625" style="21" customWidth="1"/>
    <col min="15346" max="15357" width="0" style="21" hidden="1" customWidth="1"/>
    <col min="15358" max="15358" width="9.85546875" style="21" customWidth="1"/>
    <col min="15359" max="15359" width="14.42578125" style="21" customWidth="1"/>
    <col min="15360" max="15364" width="0" style="21" hidden="1" customWidth="1"/>
    <col min="15365" max="15365" width="14.42578125" style="21" customWidth="1"/>
    <col min="15366" max="15366" width="15" style="21" customWidth="1"/>
    <col min="15367" max="15599" width="9.140625" style="21"/>
    <col min="15600" max="15600" width="57.5703125" style="21" customWidth="1"/>
    <col min="15601" max="15601" width="10.28515625" style="21" customWidth="1"/>
    <col min="15602" max="15613" width="0" style="21" hidden="1" customWidth="1"/>
    <col min="15614" max="15614" width="9.85546875" style="21" customWidth="1"/>
    <col min="15615" max="15615" width="14.42578125" style="21" customWidth="1"/>
    <col min="15616" max="15620" width="0" style="21" hidden="1" customWidth="1"/>
    <col min="15621" max="15621" width="14.42578125" style="21" customWidth="1"/>
    <col min="15622" max="15622" width="15" style="21" customWidth="1"/>
    <col min="15623" max="15855" width="9.140625" style="21"/>
    <col min="15856" max="15856" width="57.5703125" style="21" customWidth="1"/>
    <col min="15857" max="15857" width="10.28515625" style="21" customWidth="1"/>
    <col min="15858" max="15869" width="0" style="21" hidden="1" customWidth="1"/>
    <col min="15870" max="15870" width="9.85546875" style="21" customWidth="1"/>
    <col min="15871" max="15871" width="14.42578125" style="21" customWidth="1"/>
    <col min="15872" max="15876" width="0" style="21" hidden="1" customWidth="1"/>
    <col min="15877" max="15877" width="14.42578125" style="21" customWidth="1"/>
    <col min="15878" max="15878" width="15" style="21" customWidth="1"/>
    <col min="15879" max="16111" width="9.140625" style="21"/>
    <col min="16112" max="16112" width="57.5703125" style="21" customWidth="1"/>
    <col min="16113" max="16113" width="10.28515625" style="21" customWidth="1"/>
    <col min="16114" max="16125" width="0" style="21" hidden="1" customWidth="1"/>
    <col min="16126" max="16126" width="9.85546875" style="21" customWidth="1"/>
    <col min="16127" max="16127" width="14.42578125" style="21" customWidth="1"/>
    <col min="16128" max="16132" width="0" style="21" hidden="1" customWidth="1"/>
    <col min="16133" max="16133" width="14.42578125" style="21" customWidth="1"/>
    <col min="16134" max="16134" width="15" style="21" customWidth="1"/>
    <col min="16135" max="16384" width="9.140625" style="21"/>
  </cols>
  <sheetData>
    <row r="1" spans="1:6" x14ac:dyDescent="0.25">
      <c r="B1" s="22" t="s">
        <v>176</v>
      </c>
      <c r="C1" s="22"/>
      <c r="D1" s="22"/>
    </row>
    <row r="2" spans="1:6" x14ac:dyDescent="0.25">
      <c r="B2" s="23" t="s">
        <v>177</v>
      </c>
      <c r="C2" s="23"/>
      <c r="D2" s="23"/>
    </row>
    <row r="3" spans="1:6" x14ac:dyDescent="0.25">
      <c r="B3" s="23" t="s">
        <v>2</v>
      </c>
      <c r="C3" s="23"/>
      <c r="D3" s="23"/>
    </row>
    <row r="4" spans="1:6" x14ac:dyDescent="0.25">
      <c r="B4" s="23" t="s">
        <v>322</v>
      </c>
      <c r="C4" s="23"/>
      <c r="D4" s="23"/>
    </row>
    <row r="5" spans="1:6" ht="61.5" customHeight="1" thickBot="1" x14ac:dyDescent="0.3">
      <c r="A5" s="99" t="s">
        <v>196</v>
      </c>
      <c r="B5" s="99"/>
      <c r="C5" s="99"/>
      <c r="D5" s="99"/>
      <c r="E5" s="99"/>
      <c r="F5" s="99"/>
    </row>
    <row r="6" spans="1:6" ht="15.75" customHeight="1" x14ac:dyDescent="0.25">
      <c r="A6" s="264" t="s">
        <v>4</v>
      </c>
      <c r="B6" s="265" t="s">
        <v>178</v>
      </c>
      <c r="C6" s="265" t="s">
        <v>178</v>
      </c>
      <c r="D6" s="266" t="s">
        <v>272</v>
      </c>
      <c r="E6" s="266" t="s">
        <v>273</v>
      </c>
      <c r="F6" s="267" t="s">
        <v>197</v>
      </c>
    </row>
    <row r="7" spans="1:6" s="24" customFormat="1" ht="16.5" customHeight="1" x14ac:dyDescent="0.2">
      <c r="A7" s="268"/>
      <c r="B7" s="269"/>
      <c r="C7" s="269"/>
      <c r="D7" s="270"/>
      <c r="E7" s="270"/>
      <c r="F7" s="271"/>
    </row>
    <row r="8" spans="1:6" ht="19.5" customHeight="1" x14ac:dyDescent="0.25">
      <c r="A8" s="268"/>
      <c r="B8" s="269"/>
      <c r="C8" s="269"/>
      <c r="D8" s="272"/>
      <c r="E8" s="272"/>
      <c r="F8" s="273"/>
    </row>
    <row r="9" spans="1:6" ht="0.75" hidden="1" customHeight="1" x14ac:dyDescent="0.25">
      <c r="A9" s="268"/>
      <c r="B9" s="269"/>
      <c r="C9" s="269"/>
      <c r="D9" s="274"/>
      <c r="E9" s="274"/>
      <c r="F9" s="275"/>
    </row>
    <row r="10" spans="1:6" ht="15.75" customHeight="1" x14ac:dyDescent="0.3">
      <c r="A10" s="236" t="s">
        <v>179</v>
      </c>
      <c r="B10" s="237" t="s">
        <v>92</v>
      </c>
      <c r="C10" s="237"/>
      <c r="D10" s="238">
        <f>SUM(D11:D15)</f>
        <v>17523.02</v>
      </c>
      <c r="E10" s="238">
        <f>E11+E12+E14+E15</f>
        <v>17285.11</v>
      </c>
      <c r="F10" s="238">
        <f>F11+F12+F14+F15</f>
        <v>17516.120000000003</v>
      </c>
    </row>
    <row r="11" spans="1:6" ht="50.25" customHeight="1" x14ac:dyDescent="0.25">
      <c r="A11" s="239" t="s">
        <v>180</v>
      </c>
      <c r="B11" s="240"/>
      <c r="C11" s="240" t="s">
        <v>94</v>
      </c>
      <c r="D11" s="241">
        <v>200</v>
      </c>
      <c r="E11" s="241">
        <v>200</v>
      </c>
      <c r="F11" s="241">
        <v>300</v>
      </c>
    </row>
    <row r="12" spans="1:6" ht="36.75" customHeight="1" x14ac:dyDescent="0.25">
      <c r="A12" s="239" t="s">
        <v>181</v>
      </c>
      <c r="B12" s="240"/>
      <c r="C12" s="240" t="s">
        <v>98</v>
      </c>
      <c r="D12" s="241">
        <v>15893.32</v>
      </c>
      <c r="E12" s="241">
        <v>15685.11</v>
      </c>
      <c r="F12" s="241">
        <v>15816.12</v>
      </c>
    </row>
    <row r="13" spans="1:6" ht="33.75" customHeight="1" x14ac:dyDescent="0.25">
      <c r="A13" s="239" t="s">
        <v>63</v>
      </c>
      <c r="B13" s="240"/>
      <c r="C13" s="240" t="s">
        <v>106</v>
      </c>
      <c r="D13" s="241">
        <v>229.7</v>
      </c>
      <c r="E13" s="241">
        <v>0</v>
      </c>
      <c r="F13" s="241">
        <v>0</v>
      </c>
    </row>
    <row r="14" spans="1:6" ht="38.25" customHeight="1" x14ac:dyDescent="0.25">
      <c r="A14" s="239" t="s">
        <v>182</v>
      </c>
      <c r="B14" s="240"/>
      <c r="C14" s="240" t="s">
        <v>109</v>
      </c>
      <c r="D14" s="241">
        <v>800</v>
      </c>
      <c r="E14" s="241">
        <v>1000</v>
      </c>
      <c r="F14" s="241">
        <v>1000</v>
      </c>
    </row>
    <row r="15" spans="1:6" ht="35.25" customHeight="1" x14ac:dyDescent="0.25">
      <c r="A15" s="239" t="s">
        <v>113</v>
      </c>
      <c r="B15" s="240"/>
      <c r="C15" s="240" t="s">
        <v>114</v>
      </c>
      <c r="D15" s="241">
        <v>400</v>
      </c>
      <c r="E15" s="241">
        <v>400</v>
      </c>
      <c r="F15" s="241">
        <v>400</v>
      </c>
    </row>
    <row r="16" spans="1:6" ht="18.75" customHeight="1" x14ac:dyDescent="0.25">
      <c r="A16" s="242" t="s">
        <v>183</v>
      </c>
      <c r="B16" s="243" t="s">
        <v>116</v>
      </c>
      <c r="C16" s="244"/>
      <c r="D16" s="245">
        <f>+D17</f>
        <v>297.39999999999998</v>
      </c>
      <c r="E16" s="245">
        <f>+E17</f>
        <v>297.39999999999998</v>
      </c>
      <c r="F16" s="245">
        <f>+F17</f>
        <v>0</v>
      </c>
    </row>
    <row r="17" spans="1:6" ht="112.5" customHeight="1" x14ac:dyDescent="0.25">
      <c r="A17" s="239" t="s">
        <v>184</v>
      </c>
      <c r="B17" s="240"/>
      <c r="C17" s="240" t="s">
        <v>118</v>
      </c>
      <c r="D17" s="241">
        <v>297.39999999999998</v>
      </c>
      <c r="E17" s="241">
        <v>297.39999999999998</v>
      </c>
      <c r="F17" s="241">
        <f>'[1]ПРИЛОЖЕНИЕ 7'!H46</f>
        <v>0</v>
      </c>
    </row>
    <row r="18" spans="1:6" s="67" customFormat="1" ht="82.5" customHeight="1" x14ac:dyDescent="0.3">
      <c r="A18" s="246" t="s">
        <v>351</v>
      </c>
      <c r="B18" s="247" t="s">
        <v>352</v>
      </c>
      <c r="C18" s="247"/>
      <c r="D18" s="248">
        <f>D19</f>
        <v>200</v>
      </c>
      <c r="E18" s="248">
        <f>E19</f>
        <v>200</v>
      </c>
      <c r="F18" s="248">
        <f>F19</f>
        <v>200</v>
      </c>
    </row>
    <row r="19" spans="1:6" s="67" customFormat="1" ht="37.5" customHeight="1" x14ac:dyDescent="0.25">
      <c r="A19" s="249" t="s">
        <v>342</v>
      </c>
      <c r="B19" s="250"/>
      <c r="C19" s="251" t="s">
        <v>343</v>
      </c>
      <c r="D19" s="252">
        <v>200</v>
      </c>
      <c r="E19" s="252">
        <v>200</v>
      </c>
      <c r="F19" s="252">
        <v>200</v>
      </c>
    </row>
    <row r="20" spans="1:6" ht="15.75" customHeight="1" x14ac:dyDescent="0.25">
      <c r="A20" s="242" t="s">
        <v>185</v>
      </c>
      <c r="B20" s="243" t="s">
        <v>120</v>
      </c>
      <c r="C20" s="244"/>
      <c r="D20" s="245">
        <f>SUM(D21:D22)</f>
        <v>7038.09</v>
      </c>
      <c r="E20" s="245">
        <f>SUM(E21:E22)</f>
        <v>7506.21</v>
      </c>
      <c r="F20" s="245">
        <f>SUM(F21:F22)</f>
        <v>7833.46</v>
      </c>
    </row>
    <row r="21" spans="1:6" ht="17.25" customHeight="1" x14ac:dyDescent="0.25">
      <c r="A21" s="239" t="s">
        <v>186</v>
      </c>
      <c r="B21" s="240"/>
      <c r="C21" s="240" t="s">
        <v>123</v>
      </c>
      <c r="D21" s="253">
        <v>6533.09</v>
      </c>
      <c r="E21" s="253">
        <v>7201.21</v>
      </c>
      <c r="F21" s="253">
        <v>7528.46</v>
      </c>
    </row>
    <row r="22" spans="1:6" ht="15" customHeight="1" x14ac:dyDescent="0.25">
      <c r="A22" s="239" t="s">
        <v>125</v>
      </c>
      <c r="B22" s="240"/>
      <c r="C22" s="240" t="s">
        <v>126</v>
      </c>
      <c r="D22" s="253">
        <v>505</v>
      </c>
      <c r="E22" s="253">
        <v>305</v>
      </c>
      <c r="F22" s="253">
        <v>305</v>
      </c>
    </row>
    <row r="23" spans="1:6" s="7" customFormat="1" ht="13.5" customHeight="1" x14ac:dyDescent="0.25">
      <c r="A23" s="254" t="s">
        <v>187</v>
      </c>
      <c r="B23" s="255" t="s">
        <v>128</v>
      </c>
      <c r="C23" s="255"/>
      <c r="D23" s="256">
        <f>SUM(D24:D26)</f>
        <v>25444.639999999999</v>
      </c>
      <c r="E23" s="256">
        <f>SUM(E24:E26)</f>
        <v>21442.280000000002</v>
      </c>
      <c r="F23" s="256">
        <f>SUM(F24:F26)</f>
        <v>19255.21</v>
      </c>
    </row>
    <row r="24" spans="1:6" ht="18.75" x14ac:dyDescent="0.25">
      <c r="A24" s="239" t="s">
        <v>129</v>
      </c>
      <c r="B24" s="240"/>
      <c r="C24" s="240" t="s">
        <v>130</v>
      </c>
      <c r="D24" s="253">
        <v>1591.07</v>
      </c>
      <c r="E24" s="253">
        <v>4105.04</v>
      </c>
      <c r="F24" s="253">
        <f>'[1]ПРИЛОЖЕНИЕ 7'!H67</f>
        <v>1492.85</v>
      </c>
    </row>
    <row r="25" spans="1:6" ht="18.75" x14ac:dyDescent="0.25">
      <c r="A25" s="239" t="s">
        <v>131</v>
      </c>
      <c r="B25" s="240"/>
      <c r="C25" s="240" t="s">
        <v>132</v>
      </c>
      <c r="D25" s="253">
        <v>156.22999999999999</v>
      </c>
      <c r="E25" s="253">
        <f>'[1]ПРИЛОЖЕНИЕ 7'!G72</f>
        <v>35</v>
      </c>
      <c r="F25" s="253">
        <f>'[1]ПРИЛОЖЕНИЕ 7'!H72</f>
        <v>35</v>
      </c>
    </row>
    <row r="26" spans="1:6" ht="18.75" x14ac:dyDescent="0.25">
      <c r="A26" s="239" t="s">
        <v>133</v>
      </c>
      <c r="B26" s="240"/>
      <c r="C26" s="240" t="s">
        <v>134</v>
      </c>
      <c r="D26" s="253">
        <v>23697.34</v>
      </c>
      <c r="E26" s="253">
        <v>17302.240000000002</v>
      </c>
      <c r="F26" s="253">
        <v>17727.36</v>
      </c>
    </row>
    <row r="27" spans="1:6" s="7" customFormat="1" ht="14.45" customHeight="1" x14ac:dyDescent="0.25">
      <c r="A27" s="254" t="s">
        <v>188</v>
      </c>
      <c r="B27" s="255" t="s">
        <v>136</v>
      </c>
      <c r="C27" s="255"/>
      <c r="D27" s="245">
        <f>+D28</f>
        <v>627.26</v>
      </c>
      <c r="E27" s="245">
        <f>+E28</f>
        <v>200</v>
      </c>
      <c r="F27" s="245">
        <f>+F28</f>
        <v>200</v>
      </c>
    </row>
    <row r="28" spans="1:6" s="7" customFormat="1" ht="47.25" customHeight="1" x14ac:dyDescent="0.25">
      <c r="A28" s="257" t="s">
        <v>137</v>
      </c>
      <c r="B28" s="258"/>
      <c r="C28" s="258" t="s">
        <v>138</v>
      </c>
      <c r="D28" s="241">
        <v>627.26</v>
      </c>
      <c r="E28" s="241">
        <v>200</v>
      </c>
      <c r="F28" s="241">
        <v>200</v>
      </c>
    </row>
    <row r="29" spans="1:6" ht="66" customHeight="1" x14ac:dyDescent="0.25">
      <c r="A29" s="242" t="s">
        <v>189</v>
      </c>
      <c r="B29" s="243" t="s">
        <v>151</v>
      </c>
      <c r="C29" s="243"/>
      <c r="D29" s="245">
        <f>D30</f>
        <v>10239.34</v>
      </c>
      <c r="E29" s="245">
        <f t="shared" ref="E29:F29" si="0">E30</f>
        <v>8077.04</v>
      </c>
      <c r="F29" s="245">
        <f t="shared" si="0"/>
        <v>7332.58</v>
      </c>
    </row>
    <row r="30" spans="1:6" ht="18.75" x14ac:dyDescent="0.25">
      <c r="A30" s="239" t="s">
        <v>190</v>
      </c>
      <c r="B30" s="240"/>
      <c r="C30" s="240" t="s">
        <v>153</v>
      </c>
      <c r="D30" s="241">
        <v>10239.34</v>
      </c>
      <c r="E30" s="241">
        <v>8077.04</v>
      </c>
      <c r="F30" s="241">
        <v>7332.58</v>
      </c>
    </row>
    <row r="31" spans="1:6" ht="18.75" x14ac:dyDescent="0.25">
      <c r="A31" s="242" t="s">
        <v>191</v>
      </c>
      <c r="B31" s="243" t="s">
        <v>142</v>
      </c>
      <c r="C31" s="244"/>
      <c r="D31" s="245">
        <f>SUM(D32:D32)</f>
        <v>2469.81</v>
      </c>
      <c r="E31" s="245">
        <f>SUM(E32:E32)</f>
        <v>635.80999999999995</v>
      </c>
      <c r="F31" s="245">
        <f>SUM(F32:F32)</f>
        <v>664.36</v>
      </c>
    </row>
    <row r="32" spans="1:6" s="25" customFormat="1" ht="35.25" customHeight="1" x14ac:dyDescent="0.25">
      <c r="A32" s="259" t="s">
        <v>192</v>
      </c>
      <c r="B32" s="260"/>
      <c r="C32" s="240" t="s">
        <v>144</v>
      </c>
      <c r="D32" s="241">
        <v>2469.81</v>
      </c>
      <c r="E32" s="241">
        <v>635.80999999999995</v>
      </c>
      <c r="F32" s="241">
        <v>664.36</v>
      </c>
    </row>
    <row r="33" spans="1:6" ht="57.75" customHeight="1" x14ac:dyDescent="0.25">
      <c r="A33" s="242" t="s">
        <v>193</v>
      </c>
      <c r="B33" s="243" t="s">
        <v>160</v>
      </c>
      <c r="C33" s="243"/>
      <c r="D33" s="245">
        <f>+D34</f>
        <v>1000</v>
      </c>
      <c r="E33" s="245">
        <f>E34</f>
        <v>1100</v>
      </c>
      <c r="F33" s="245">
        <f>F34</f>
        <v>1000</v>
      </c>
    </row>
    <row r="34" spans="1:6" ht="39.75" customHeight="1" x14ac:dyDescent="0.25">
      <c r="A34" s="239" t="s">
        <v>194</v>
      </c>
      <c r="B34" s="240"/>
      <c r="C34" s="240" t="s">
        <v>162</v>
      </c>
      <c r="D34" s="241">
        <v>1000</v>
      </c>
      <c r="E34" s="241">
        <v>1100</v>
      </c>
      <c r="F34" s="241">
        <v>1000</v>
      </c>
    </row>
    <row r="35" spans="1:6" s="7" customFormat="1" ht="16.5" customHeight="1" thickBot="1" x14ac:dyDescent="0.3">
      <c r="A35" s="261" t="s">
        <v>195</v>
      </c>
      <c r="B35" s="262"/>
      <c r="C35" s="262"/>
      <c r="D35" s="263">
        <f>++D29+D27+D23+D10+D33+D20+D31+D16+D18</f>
        <v>64839.55999999999</v>
      </c>
      <c r="E35" s="263">
        <f>++E29+E27+E23+E10+E33+E20+E31+E16+E18</f>
        <v>56743.850000000006</v>
      </c>
      <c r="F35" s="263">
        <f t="shared" ref="F35" si="1">++F29+F27+F23+F10+F33+F20+F31+F16+F18</f>
        <v>54001.73</v>
      </c>
    </row>
    <row r="36" spans="1:6" ht="12.75" customHeight="1" x14ac:dyDescent="0.25">
      <c r="A36" s="27"/>
    </row>
    <row r="37" spans="1:6" ht="15" customHeight="1" x14ac:dyDescent="0.25">
      <c r="A37" s="28"/>
      <c r="E37" s="7"/>
    </row>
    <row r="38" spans="1:6" ht="15" customHeight="1" x14ac:dyDescent="0.25">
      <c r="A38" s="28"/>
      <c r="D38" s="68"/>
    </row>
    <row r="39" spans="1:6" ht="15" customHeight="1" x14ac:dyDescent="0.25">
      <c r="A39" s="29"/>
    </row>
    <row r="40" spans="1:6" ht="15" customHeight="1" x14ac:dyDescent="0.25">
      <c r="A40" s="30"/>
    </row>
    <row r="41" spans="1:6" ht="12.75" customHeight="1" x14ac:dyDescent="0.25">
      <c r="A41" s="31"/>
    </row>
    <row r="42" spans="1:6" ht="12.75" customHeight="1" x14ac:dyDescent="0.25">
      <c r="A42" s="31"/>
    </row>
    <row r="44" spans="1:6" x14ac:dyDescent="0.25">
      <c r="A44" s="31"/>
    </row>
    <row r="45" spans="1:6" x14ac:dyDescent="0.25">
      <c r="A45" s="30"/>
    </row>
    <row r="46" spans="1:6" x14ac:dyDescent="0.25">
      <c r="A46" s="31"/>
    </row>
    <row r="47" spans="1:6" x14ac:dyDescent="0.25">
      <c r="A47" s="31"/>
    </row>
    <row r="49" spans="1:1" x14ac:dyDescent="0.25">
      <c r="A49" s="31"/>
    </row>
  </sheetData>
  <mergeCells count="7">
    <mergeCell ref="A5:F5"/>
    <mergeCell ref="A6:A9"/>
    <mergeCell ref="B6:B9"/>
    <mergeCell ref="C6:C9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21"/>
  <sheetViews>
    <sheetView topLeftCell="A25" workbookViewId="0">
      <selection activeCell="A112" sqref="A112:XFD112"/>
    </sheetView>
  </sheetViews>
  <sheetFormatPr defaultColWidth="8.85546875" defaultRowHeight="12.75" x14ac:dyDescent="0.2"/>
  <cols>
    <col min="1" max="1" width="27.28515625" style="74" customWidth="1"/>
    <col min="2" max="2" width="6.42578125" style="15" customWidth="1"/>
    <col min="3" max="3" width="7.140625" style="15" customWidth="1"/>
    <col min="4" max="4" width="10.85546875" style="15" customWidth="1"/>
    <col min="5" max="5" width="6" style="15" customWidth="1"/>
    <col min="6" max="6" width="12.140625" style="15" customWidth="1"/>
    <col min="7" max="7" width="11.42578125" style="15" customWidth="1"/>
    <col min="8" max="8" width="11.85546875" style="15" customWidth="1"/>
    <col min="9" max="12" width="15.7109375" style="15" hidden="1" customWidth="1"/>
    <col min="13" max="22" width="15.7109375" style="15" customWidth="1"/>
    <col min="23" max="16384" width="8.85546875" style="15"/>
  </cols>
  <sheetData>
    <row r="1" spans="1:8" ht="15" x14ac:dyDescent="0.25">
      <c r="A1" s="73"/>
      <c r="B1" s="17"/>
      <c r="C1" s="17"/>
      <c r="D1" s="17"/>
      <c r="E1" s="17"/>
      <c r="F1" s="87" t="s">
        <v>165</v>
      </c>
      <c r="G1" s="88"/>
      <c r="H1" s="88"/>
    </row>
    <row r="2" spans="1:8" ht="15" x14ac:dyDescent="0.25">
      <c r="A2" s="73"/>
      <c r="B2" s="17"/>
      <c r="C2" s="17"/>
      <c r="D2" s="17"/>
      <c r="E2" s="17"/>
      <c r="F2" s="87" t="s">
        <v>72</v>
      </c>
      <c r="G2" s="88"/>
      <c r="H2" s="88"/>
    </row>
    <row r="3" spans="1:8" ht="15" x14ac:dyDescent="0.25">
      <c r="A3" s="73"/>
      <c r="B3" s="17"/>
      <c r="C3" s="17"/>
      <c r="D3" s="17"/>
      <c r="E3" s="17"/>
      <c r="F3" s="87" t="s">
        <v>2</v>
      </c>
      <c r="G3" s="88"/>
      <c r="H3" s="88"/>
    </row>
    <row r="4" spans="1:8" ht="15" x14ac:dyDescent="0.25">
      <c r="A4" s="73"/>
      <c r="B4" s="17"/>
      <c r="C4" s="17"/>
      <c r="D4" s="17"/>
      <c r="E4" s="17"/>
      <c r="F4" s="87" t="s">
        <v>322</v>
      </c>
      <c r="G4" s="88"/>
      <c r="H4" s="88"/>
    </row>
    <row r="5" spans="1:8" x14ac:dyDescent="0.2">
      <c r="A5" s="73"/>
      <c r="B5" s="17"/>
      <c r="C5" s="17"/>
      <c r="D5" s="17"/>
      <c r="E5" s="17"/>
      <c r="F5" s="17"/>
      <c r="G5" s="17"/>
      <c r="H5" s="17"/>
    </row>
    <row r="6" spans="1:8" ht="13.5" customHeight="1" x14ac:dyDescent="0.2">
      <c r="A6" s="89" t="s">
        <v>173</v>
      </c>
      <c r="B6" s="89"/>
      <c r="C6" s="89"/>
      <c r="D6" s="89"/>
      <c r="E6" s="89"/>
      <c r="F6" s="89"/>
      <c r="G6" s="101"/>
      <c r="H6" s="101"/>
    </row>
    <row r="7" spans="1:8" ht="33" customHeight="1" x14ac:dyDescent="0.2">
      <c r="A7" s="90"/>
      <c r="B7" s="90"/>
      <c r="C7" s="90"/>
      <c r="D7" s="90"/>
      <c r="E7" s="90"/>
      <c r="F7" s="90"/>
      <c r="G7" s="102"/>
      <c r="H7" s="102"/>
    </row>
    <row r="8" spans="1:8" ht="12.75" customHeight="1" x14ac:dyDescent="0.2">
      <c r="A8" s="103" t="s">
        <v>4</v>
      </c>
      <c r="B8" s="104" t="s">
        <v>74</v>
      </c>
      <c r="C8" s="104"/>
      <c r="D8" s="104"/>
      <c r="E8" s="104"/>
      <c r="F8" s="104" t="s">
        <v>174</v>
      </c>
      <c r="G8" s="104" t="s">
        <v>166</v>
      </c>
      <c r="H8" s="104" t="s">
        <v>175</v>
      </c>
    </row>
    <row r="9" spans="1:8" ht="28.5" customHeight="1" x14ac:dyDescent="0.2">
      <c r="A9" s="105"/>
      <c r="B9" s="106" t="s">
        <v>75</v>
      </c>
      <c r="C9" s="106" t="s">
        <v>76</v>
      </c>
      <c r="D9" s="106" t="s">
        <v>77</v>
      </c>
      <c r="E9" s="106" t="s">
        <v>78</v>
      </c>
      <c r="F9" s="104"/>
      <c r="G9" s="104"/>
      <c r="H9" s="104"/>
    </row>
    <row r="10" spans="1:8" ht="15.75" x14ac:dyDescent="0.2">
      <c r="A10" s="107" t="s">
        <v>79</v>
      </c>
      <c r="B10" s="108" t="s">
        <v>80</v>
      </c>
      <c r="C10" s="108" t="s">
        <v>81</v>
      </c>
      <c r="D10" s="108" t="s">
        <v>82</v>
      </c>
      <c r="E10" s="108" t="s">
        <v>83</v>
      </c>
      <c r="F10" s="108" t="s">
        <v>84</v>
      </c>
      <c r="G10" s="108" t="s">
        <v>84</v>
      </c>
      <c r="H10" s="108" t="s">
        <v>84</v>
      </c>
    </row>
    <row r="11" spans="1:8" ht="47.25" x14ac:dyDescent="0.25">
      <c r="A11" s="109" t="s">
        <v>399</v>
      </c>
      <c r="B11" s="110" t="s">
        <v>89</v>
      </c>
      <c r="C11" s="110" t="s">
        <v>400</v>
      </c>
      <c r="D11" s="110" t="s">
        <v>401</v>
      </c>
      <c r="E11" s="110" t="s">
        <v>90</v>
      </c>
      <c r="F11" s="111">
        <f>F12+F50+F46</f>
        <v>19037.68</v>
      </c>
      <c r="G11" s="111">
        <f>G12+G50+G46</f>
        <v>18605.840000000004</v>
      </c>
      <c r="H11" s="111">
        <f>H12+H50+H46</f>
        <v>18572.330000000002</v>
      </c>
    </row>
    <row r="12" spans="1:8" ht="31.5" x14ac:dyDescent="0.2">
      <c r="A12" s="112" t="s">
        <v>91</v>
      </c>
      <c r="B12" s="113" t="s">
        <v>89</v>
      </c>
      <c r="C12" s="113" t="s">
        <v>92</v>
      </c>
      <c r="D12" s="113"/>
      <c r="E12" s="113" t="s">
        <v>90</v>
      </c>
      <c r="F12" s="114">
        <f>F13+F15+F40+F43+F30+F37</f>
        <v>18128.32</v>
      </c>
      <c r="G12" s="114">
        <f>G13+G15+G40+G43+G30+G37</f>
        <v>17672.63</v>
      </c>
      <c r="H12" s="114">
        <f>H13+H15+H40+H43+H30+H37</f>
        <v>17907.97</v>
      </c>
    </row>
    <row r="13" spans="1:8" ht="126" x14ac:dyDescent="0.2">
      <c r="A13" s="112" t="s">
        <v>93</v>
      </c>
      <c r="B13" s="113" t="s">
        <v>89</v>
      </c>
      <c r="C13" s="113" t="s">
        <v>94</v>
      </c>
      <c r="D13" s="113" t="s">
        <v>95</v>
      </c>
      <c r="E13" s="113" t="s">
        <v>96</v>
      </c>
      <c r="F13" s="114">
        <f>+F14</f>
        <v>200</v>
      </c>
      <c r="G13" s="114">
        <f>+G14</f>
        <v>200</v>
      </c>
      <c r="H13" s="114">
        <f>+H14</f>
        <v>300</v>
      </c>
    </row>
    <row r="14" spans="1:8" ht="75" x14ac:dyDescent="0.2">
      <c r="A14" s="115" t="s">
        <v>275</v>
      </c>
      <c r="B14" s="116" t="s">
        <v>89</v>
      </c>
      <c r="C14" s="116" t="s">
        <v>94</v>
      </c>
      <c r="D14" s="116" t="s">
        <v>277</v>
      </c>
      <c r="E14" s="116" t="s">
        <v>96</v>
      </c>
      <c r="F14" s="117">
        <v>200</v>
      </c>
      <c r="G14" s="117">
        <v>200</v>
      </c>
      <c r="H14" s="117">
        <v>300</v>
      </c>
    </row>
    <row r="15" spans="1:8" ht="126" x14ac:dyDescent="0.2">
      <c r="A15" s="112" t="s">
        <v>97</v>
      </c>
      <c r="B15" s="113" t="s">
        <v>89</v>
      </c>
      <c r="C15" s="113" t="s">
        <v>98</v>
      </c>
      <c r="D15" s="113" t="s">
        <v>95</v>
      </c>
      <c r="E15" s="116"/>
      <c r="F15" s="114">
        <f>SUM(F16:F29)</f>
        <v>15893.32</v>
      </c>
      <c r="G15" s="114">
        <f>SUM(G16:G29)</f>
        <v>15685.11</v>
      </c>
      <c r="H15" s="114">
        <f>SUM(H16:H29)</f>
        <v>15816.12</v>
      </c>
    </row>
    <row r="16" spans="1:8" ht="30" x14ac:dyDescent="0.2">
      <c r="A16" s="118" t="s">
        <v>279</v>
      </c>
      <c r="B16" s="119" t="s">
        <v>89</v>
      </c>
      <c r="C16" s="119" t="s">
        <v>98</v>
      </c>
      <c r="D16" s="119" t="s">
        <v>278</v>
      </c>
      <c r="E16" s="119" t="s">
        <v>99</v>
      </c>
      <c r="F16" s="120">
        <v>7200</v>
      </c>
      <c r="G16" s="120">
        <v>7200</v>
      </c>
      <c r="H16" s="120">
        <v>7200</v>
      </c>
    </row>
    <row r="17" spans="1:8" ht="30" x14ac:dyDescent="0.2">
      <c r="A17" s="118" t="s">
        <v>279</v>
      </c>
      <c r="B17" s="119" t="s">
        <v>89</v>
      </c>
      <c r="C17" s="119" t="s">
        <v>98</v>
      </c>
      <c r="D17" s="119" t="s">
        <v>278</v>
      </c>
      <c r="E17" s="119" t="s">
        <v>100</v>
      </c>
      <c r="F17" s="120">
        <v>2180</v>
      </c>
      <c r="G17" s="120">
        <v>2180</v>
      </c>
      <c r="H17" s="120">
        <v>2180</v>
      </c>
    </row>
    <row r="18" spans="1:8" ht="30" x14ac:dyDescent="0.2">
      <c r="A18" s="118" t="s">
        <v>280</v>
      </c>
      <c r="B18" s="119" t="s">
        <v>89</v>
      </c>
      <c r="C18" s="119" t="s">
        <v>98</v>
      </c>
      <c r="D18" s="119" t="s">
        <v>281</v>
      </c>
      <c r="E18" s="119" t="s">
        <v>99</v>
      </c>
      <c r="F18" s="120">
        <v>1400</v>
      </c>
      <c r="G18" s="120">
        <v>1500</v>
      </c>
      <c r="H18" s="120">
        <v>1600</v>
      </c>
    </row>
    <row r="19" spans="1:8" ht="30" x14ac:dyDescent="0.2">
      <c r="A19" s="118" t="s">
        <v>280</v>
      </c>
      <c r="B19" s="119" t="s">
        <v>89</v>
      </c>
      <c r="C19" s="119" t="s">
        <v>98</v>
      </c>
      <c r="D19" s="119" t="s">
        <v>281</v>
      </c>
      <c r="E19" s="119" t="s">
        <v>100</v>
      </c>
      <c r="F19" s="120">
        <v>423</v>
      </c>
      <c r="G19" s="120">
        <v>453</v>
      </c>
      <c r="H19" s="120">
        <v>484</v>
      </c>
    </row>
    <row r="20" spans="1:8" ht="75" x14ac:dyDescent="0.2">
      <c r="A20" s="118" t="s">
        <v>282</v>
      </c>
      <c r="B20" s="119" t="s">
        <v>89</v>
      </c>
      <c r="C20" s="119" t="s">
        <v>98</v>
      </c>
      <c r="D20" s="119" t="s">
        <v>283</v>
      </c>
      <c r="E20" s="119" t="s">
        <v>99</v>
      </c>
      <c r="F20" s="117">
        <v>1100</v>
      </c>
      <c r="G20" s="117">
        <v>1100</v>
      </c>
      <c r="H20" s="117">
        <v>1100</v>
      </c>
    </row>
    <row r="21" spans="1:8" ht="75" x14ac:dyDescent="0.2">
      <c r="A21" s="118" t="s">
        <v>282</v>
      </c>
      <c r="B21" s="119" t="s">
        <v>89</v>
      </c>
      <c r="C21" s="119" t="s">
        <v>98</v>
      </c>
      <c r="D21" s="119" t="s">
        <v>283</v>
      </c>
      <c r="E21" s="119" t="s">
        <v>100</v>
      </c>
      <c r="F21" s="117">
        <v>333</v>
      </c>
      <c r="G21" s="117">
        <v>333</v>
      </c>
      <c r="H21" s="117">
        <v>333</v>
      </c>
    </row>
    <row r="22" spans="1:8" ht="103.5" customHeight="1" x14ac:dyDescent="0.2">
      <c r="A22" s="121" t="s">
        <v>282</v>
      </c>
      <c r="B22" s="122" t="s">
        <v>89</v>
      </c>
      <c r="C22" s="122" t="s">
        <v>98</v>
      </c>
      <c r="D22" s="122" t="s">
        <v>283</v>
      </c>
      <c r="E22" s="122" t="s">
        <v>101</v>
      </c>
      <c r="F22" s="117">
        <v>15</v>
      </c>
      <c r="G22" s="117">
        <v>15</v>
      </c>
      <c r="H22" s="117">
        <v>15</v>
      </c>
    </row>
    <row r="23" spans="1:8" ht="82.5" customHeight="1" x14ac:dyDescent="0.2">
      <c r="A23" s="121" t="s">
        <v>284</v>
      </c>
      <c r="B23" s="122" t="s">
        <v>89</v>
      </c>
      <c r="C23" s="122" t="s">
        <v>98</v>
      </c>
      <c r="D23" s="122" t="s">
        <v>285</v>
      </c>
      <c r="E23" s="122" t="s">
        <v>102</v>
      </c>
      <c r="F23" s="117">
        <v>788.8</v>
      </c>
      <c r="G23" s="117">
        <v>600</v>
      </c>
      <c r="H23" s="117">
        <v>600</v>
      </c>
    </row>
    <row r="24" spans="1:8" ht="69.75" customHeight="1" x14ac:dyDescent="0.2">
      <c r="A24" s="118" t="s">
        <v>284</v>
      </c>
      <c r="B24" s="119" t="s">
        <v>89</v>
      </c>
      <c r="C24" s="119" t="s">
        <v>98</v>
      </c>
      <c r="D24" s="119" t="s">
        <v>285</v>
      </c>
      <c r="E24" s="116" t="s">
        <v>103</v>
      </c>
      <c r="F24" s="117">
        <v>1650</v>
      </c>
      <c r="G24" s="117">
        <v>1650</v>
      </c>
      <c r="H24" s="117">
        <v>1650</v>
      </c>
    </row>
    <row r="25" spans="1:8" ht="45" x14ac:dyDescent="0.2">
      <c r="A25" s="118" t="s">
        <v>284</v>
      </c>
      <c r="B25" s="119" t="s">
        <v>89</v>
      </c>
      <c r="C25" s="119" t="s">
        <v>98</v>
      </c>
      <c r="D25" s="119" t="s">
        <v>285</v>
      </c>
      <c r="E25" s="119" t="s">
        <v>104</v>
      </c>
      <c r="F25" s="117">
        <v>580</v>
      </c>
      <c r="G25" s="117">
        <v>450.59</v>
      </c>
      <c r="H25" s="117">
        <v>450.6</v>
      </c>
    </row>
    <row r="26" spans="1:8" ht="66.75" customHeight="1" x14ac:dyDescent="0.2">
      <c r="A26" s="121" t="s">
        <v>286</v>
      </c>
      <c r="B26" s="122" t="s">
        <v>89</v>
      </c>
      <c r="C26" s="122" t="s">
        <v>98</v>
      </c>
      <c r="D26" s="122" t="s">
        <v>287</v>
      </c>
      <c r="E26" s="123" t="s">
        <v>103</v>
      </c>
      <c r="F26" s="117">
        <v>3.52</v>
      </c>
      <c r="G26" s="117">
        <v>3.52</v>
      </c>
      <c r="H26" s="117">
        <v>3.52</v>
      </c>
    </row>
    <row r="27" spans="1:8" ht="64.5" customHeight="1" x14ac:dyDescent="0.2">
      <c r="A27" s="121" t="s">
        <v>284</v>
      </c>
      <c r="B27" s="122" t="s">
        <v>89</v>
      </c>
      <c r="C27" s="122" t="s">
        <v>98</v>
      </c>
      <c r="D27" s="122" t="s">
        <v>285</v>
      </c>
      <c r="E27" s="116" t="s">
        <v>105</v>
      </c>
      <c r="F27" s="117">
        <v>50</v>
      </c>
      <c r="G27" s="117">
        <v>50</v>
      </c>
      <c r="H27" s="117">
        <v>50</v>
      </c>
    </row>
    <row r="28" spans="1:8" ht="45" x14ac:dyDescent="0.2">
      <c r="A28" s="118" t="s">
        <v>288</v>
      </c>
      <c r="B28" s="124" t="s">
        <v>89</v>
      </c>
      <c r="C28" s="124" t="s">
        <v>98</v>
      </c>
      <c r="D28" s="124" t="s">
        <v>289</v>
      </c>
      <c r="E28" s="116" t="s">
        <v>103</v>
      </c>
      <c r="F28" s="117">
        <v>70</v>
      </c>
      <c r="G28" s="117">
        <v>50</v>
      </c>
      <c r="H28" s="117">
        <v>50</v>
      </c>
    </row>
    <row r="29" spans="1:8" ht="52.5" customHeight="1" x14ac:dyDescent="0.2">
      <c r="A29" s="125" t="s">
        <v>290</v>
      </c>
      <c r="B29" s="126" t="s">
        <v>89</v>
      </c>
      <c r="C29" s="126" t="s">
        <v>98</v>
      </c>
      <c r="D29" s="126" t="s">
        <v>291</v>
      </c>
      <c r="E29" s="116" t="s">
        <v>103</v>
      </c>
      <c r="F29" s="117">
        <v>100</v>
      </c>
      <c r="G29" s="117">
        <v>100</v>
      </c>
      <c r="H29" s="117">
        <v>100</v>
      </c>
    </row>
    <row r="30" spans="1:8" ht="31.5" x14ac:dyDescent="0.2">
      <c r="A30" s="112" t="s">
        <v>63</v>
      </c>
      <c r="B30" s="113" t="s">
        <v>89</v>
      </c>
      <c r="C30" s="113"/>
      <c r="D30" s="113" t="s">
        <v>341</v>
      </c>
      <c r="E30" s="113" t="s">
        <v>107</v>
      </c>
      <c r="F30" s="114">
        <f>SUM(F31:F36)</f>
        <v>595.42000000000007</v>
      </c>
      <c r="G30" s="114">
        <f t="shared" ref="G30:H30" si="0">SUM(G31:G36)</f>
        <v>0</v>
      </c>
      <c r="H30" s="114">
        <f t="shared" si="0"/>
        <v>0</v>
      </c>
    </row>
    <row r="31" spans="1:8" ht="90" x14ac:dyDescent="0.2">
      <c r="A31" s="127" t="s">
        <v>292</v>
      </c>
      <c r="B31" s="128"/>
      <c r="C31" s="123" t="s">
        <v>106</v>
      </c>
      <c r="D31" s="123" t="s">
        <v>293</v>
      </c>
      <c r="E31" s="116" t="s">
        <v>107</v>
      </c>
      <c r="F31" s="117">
        <v>133.80000000000001</v>
      </c>
      <c r="G31" s="117">
        <v>0</v>
      </c>
      <c r="H31" s="117">
        <v>0</v>
      </c>
    </row>
    <row r="32" spans="1:8" ht="135" x14ac:dyDescent="0.2">
      <c r="A32" s="129" t="s">
        <v>294</v>
      </c>
      <c r="B32" s="130" t="s">
        <v>89</v>
      </c>
      <c r="C32" s="130" t="s">
        <v>106</v>
      </c>
      <c r="D32" s="130" t="s">
        <v>295</v>
      </c>
      <c r="E32" s="131" t="s">
        <v>107</v>
      </c>
      <c r="F32" s="132">
        <v>49.8</v>
      </c>
      <c r="G32" s="132">
        <v>0</v>
      </c>
      <c r="H32" s="132">
        <v>0</v>
      </c>
    </row>
    <row r="33" spans="1:8" ht="150" x14ac:dyDescent="0.2">
      <c r="A33" s="121" t="s">
        <v>296</v>
      </c>
      <c r="B33" s="122"/>
      <c r="C33" s="122" t="s">
        <v>106</v>
      </c>
      <c r="D33" s="122" t="s">
        <v>297</v>
      </c>
      <c r="E33" s="116" t="s">
        <v>107</v>
      </c>
      <c r="F33" s="117">
        <v>46.1</v>
      </c>
      <c r="G33" s="117">
        <v>0</v>
      </c>
      <c r="H33" s="117">
        <v>0</v>
      </c>
    </row>
    <row r="34" spans="1:8" ht="36" customHeight="1" x14ac:dyDescent="0.2">
      <c r="A34" s="115" t="s">
        <v>354</v>
      </c>
      <c r="B34" s="116" t="s">
        <v>89</v>
      </c>
      <c r="C34" s="116" t="s">
        <v>130</v>
      </c>
      <c r="D34" s="116" t="s">
        <v>355</v>
      </c>
      <c r="E34" s="116" t="s">
        <v>107</v>
      </c>
      <c r="F34" s="117">
        <v>211.89</v>
      </c>
      <c r="G34" s="117">
        <v>0</v>
      </c>
      <c r="H34" s="117">
        <v>0</v>
      </c>
    </row>
    <row r="35" spans="1:8" ht="47.25" customHeight="1" x14ac:dyDescent="0.2">
      <c r="A35" s="133" t="s">
        <v>292</v>
      </c>
      <c r="B35" s="134" t="s">
        <v>89</v>
      </c>
      <c r="C35" s="134" t="s">
        <v>130</v>
      </c>
      <c r="D35" s="134" t="s">
        <v>356</v>
      </c>
      <c r="E35" s="134" t="s">
        <v>107</v>
      </c>
      <c r="F35" s="135">
        <v>32.6</v>
      </c>
      <c r="G35" s="135">
        <v>0</v>
      </c>
      <c r="H35" s="135">
        <v>0</v>
      </c>
    </row>
    <row r="36" spans="1:8" ht="48.75" customHeight="1" x14ac:dyDescent="0.2">
      <c r="A36" s="115" t="s">
        <v>346</v>
      </c>
      <c r="B36" s="116" t="s">
        <v>89</v>
      </c>
      <c r="C36" s="116" t="s">
        <v>132</v>
      </c>
      <c r="D36" s="116" t="s">
        <v>347</v>
      </c>
      <c r="E36" s="116" t="s">
        <v>107</v>
      </c>
      <c r="F36" s="117">
        <v>121.23</v>
      </c>
      <c r="G36" s="117">
        <v>0</v>
      </c>
      <c r="H36" s="117">
        <v>0</v>
      </c>
    </row>
    <row r="37" spans="1:8" ht="31.5" x14ac:dyDescent="0.2">
      <c r="A37" s="112" t="s">
        <v>110</v>
      </c>
      <c r="B37" s="113" t="s">
        <v>89</v>
      </c>
      <c r="C37" s="113" t="s">
        <v>128</v>
      </c>
      <c r="D37" s="113" t="s">
        <v>341</v>
      </c>
      <c r="E37" s="113" t="s">
        <v>103</v>
      </c>
      <c r="F37" s="114">
        <f>F38+F39</f>
        <v>239.58</v>
      </c>
      <c r="G37" s="114">
        <f t="shared" ref="G37:H37" si="1">G38+G39</f>
        <v>387.52</v>
      </c>
      <c r="H37" s="114">
        <f t="shared" si="1"/>
        <v>391.85</v>
      </c>
    </row>
    <row r="38" spans="1:8" ht="33" customHeight="1" x14ac:dyDescent="0.2">
      <c r="A38" s="115" t="s">
        <v>312</v>
      </c>
      <c r="B38" s="116" t="s">
        <v>89</v>
      </c>
      <c r="C38" s="116" t="s">
        <v>130</v>
      </c>
      <c r="D38" s="116" t="s">
        <v>313</v>
      </c>
      <c r="E38" s="116" t="s">
        <v>103</v>
      </c>
      <c r="F38" s="117">
        <v>204.58</v>
      </c>
      <c r="G38" s="117">
        <v>352.52</v>
      </c>
      <c r="H38" s="117">
        <v>356.85</v>
      </c>
    </row>
    <row r="39" spans="1:8" ht="34.5" customHeight="1" x14ac:dyDescent="0.2">
      <c r="A39" s="115" t="s">
        <v>312</v>
      </c>
      <c r="B39" s="116" t="s">
        <v>89</v>
      </c>
      <c r="C39" s="116" t="s">
        <v>132</v>
      </c>
      <c r="D39" s="116" t="s">
        <v>313</v>
      </c>
      <c r="E39" s="116" t="s">
        <v>104</v>
      </c>
      <c r="F39" s="117">
        <v>35</v>
      </c>
      <c r="G39" s="117">
        <v>35</v>
      </c>
      <c r="H39" s="117">
        <v>35</v>
      </c>
    </row>
    <row r="40" spans="1:8" ht="31.5" x14ac:dyDescent="0.2">
      <c r="A40" s="112" t="s">
        <v>108</v>
      </c>
      <c r="B40" s="113" t="s">
        <v>89</v>
      </c>
      <c r="C40" s="113" t="s">
        <v>109</v>
      </c>
      <c r="D40" s="113" t="s">
        <v>111</v>
      </c>
      <c r="E40" s="113" t="s">
        <v>90</v>
      </c>
      <c r="F40" s="114">
        <f>F41</f>
        <v>800</v>
      </c>
      <c r="G40" s="114">
        <f t="shared" ref="G40:H41" si="2">G41</f>
        <v>1000</v>
      </c>
      <c r="H40" s="114">
        <f t="shared" si="2"/>
        <v>1000</v>
      </c>
    </row>
    <row r="41" spans="1:8" ht="31.5" x14ac:dyDescent="0.2">
      <c r="A41" s="112" t="s">
        <v>110</v>
      </c>
      <c r="B41" s="113" t="s">
        <v>89</v>
      </c>
      <c r="C41" s="113" t="s">
        <v>109</v>
      </c>
      <c r="D41" s="113" t="s">
        <v>341</v>
      </c>
      <c r="E41" s="113" t="s">
        <v>90</v>
      </c>
      <c r="F41" s="114">
        <f>F42</f>
        <v>800</v>
      </c>
      <c r="G41" s="114">
        <f t="shared" si="2"/>
        <v>1000</v>
      </c>
      <c r="H41" s="114">
        <f t="shared" si="2"/>
        <v>1000</v>
      </c>
    </row>
    <row r="42" spans="1:8" ht="30" x14ac:dyDescent="0.2">
      <c r="A42" s="136" t="s">
        <v>298</v>
      </c>
      <c r="B42" s="126" t="s">
        <v>89</v>
      </c>
      <c r="C42" s="126" t="s">
        <v>109</v>
      </c>
      <c r="D42" s="126" t="s">
        <v>277</v>
      </c>
      <c r="E42" s="116" t="s">
        <v>112</v>
      </c>
      <c r="F42" s="117">
        <v>800</v>
      </c>
      <c r="G42" s="117">
        <v>1000</v>
      </c>
      <c r="H42" s="117">
        <v>1000</v>
      </c>
    </row>
    <row r="43" spans="1:8" ht="47.25" x14ac:dyDescent="0.2">
      <c r="A43" s="112" t="s">
        <v>113</v>
      </c>
      <c r="B43" s="113" t="s">
        <v>89</v>
      </c>
      <c r="C43" s="113" t="s">
        <v>114</v>
      </c>
      <c r="D43" s="113" t="s">
        <v>111</v>
      </c>
      <c r="E43" s="113" t="s">
        <v>90</v>
      </c>
      <c r="F43" s="114">
        <f>+F44</f>
        <v>400</v>
      </c>
      <c r="G43" s="114">
        <f>+G44</f>
        <v>400</v>
      </c>
      <c r="H43" s="114">
        <f>+H44</f>
        <v>400</v>
      </c>
    </row>
    <row r="44" spans="1:8" ht="31.5" x14ac:dyDescent="0.2">
      <c r="A44" s="112" t="s">
        <v>110</v>
      </c>
      <c r="B44" s="113" t="s">
        <v>89</v>
      </c>
      <c r="C44" s="113" t="s">
        <v>114</v>
      </c>
      <c r="D44" s="113" t="s">
        <v>341</v>
      </c>
      <c r="E44" s="113" t="s">
        <v>90</v>
      </c>
      <c r="F44" s="114">
        <f>SUM(F45:F45)</f>
        <v>400</v>
      </c>
      <c r="G44" s="114">
        <f>SUM(G45:G45)</f>
        <v>400</v>
      </c>
      <c r="H44" s="114">
        <f>SUM(H45:H45)</f>
        <v>400</v>
      </c>
    </row>
    <row r="45" spans="1:8" ht="48.75" customHeight="1" thickBot="1" x14ac:dyDescent="0.25">
      <c r="A45" s="137" t="s">
        <v>299</v>
      </c>
      <c r="B45" s="138" t="s">
        <v>89</v>
      </c>
      <c r="C45" s="138" t="s">
        <v>114</v>
      </c>
      <c r="D45" s="138" t="s">
        <v>300</v>
      </c>
      <c r="E45" s="131" t="s">
        <v>103</v>
      </c>
      <c r="F45" s="132">
        <v>400</v>
      </c>
      <c r="G45" s="132">
        <v>400</v>
      </c>
      <c r="H45" s="132">
        <v>400</v>
      </c>
    </row>
    <row r="46" spans="1:8" ht="31.5" x14ac:dyDescent="0.2">
      <c r="A46" s="139" t="s">
        <v>115</v>
      </c>
      <c r="B46" s="140" t="s">
        <v>89</v>
      </c>
      <c r="C46" s="140" t="s">
        <v>118</v>
      </c>
      <c r="D46" s="140" t="s">
        <v>341</v>
      </c>
      <c r="E46" s="140"/>
      <c r="F46" s="141">
        <f t="shared" ref="F46:H46" si="3">F47</f>
        <v>297.39999999999998</v>
      </c>
      <c r="G46" s="141">
        <f t="shared" si="3"/>
        <v>297.39999999999998</v>
      </c>
      <c r="H46" s="142">
        <f t="shared" si="3"/>
        <v>0</v>
      </c>
    </row>
    <row r="47" spans="1:8" ht="60" x14ac:dyDescent="0.2">
      <c r="A47" s="143" t="s">
        <v>301</v>
      </c>
      <c r="B47" s="119" t="s">
        <v>89</v>
      </c>
      <c r="C47" s="119" t="s">
        <v>118</v>
      </c>
      <c r="D47" s="119" t="s">
        <v>302</v>
      </c>
      <c r="E47" s="116"/>
      <c r="F47" s="117">
        <f>F48+F49</f>
        <v>297.39999999999998</v>
      </c>
      <c r="G47" s="117">
        <f>G48+G49</f>
        <v>297.39999999999998</v>
      </c>
      <c r="H47" s="144">
        <f>H48+H49</f>
        <v>0</v>
      </c>
    </row>
    <row r="48" spans="1:8" ht="60" x14ac:dyDescent="0.2">
      <c r="A48" s="143" t="s">
        <v>301</v>
      </c>
      <c r="B48" s="119" t="s">
        <v>89</v>
      </c>
      <c r="C48" s="119" t="s">
        <v>118</v>
      </c>
      <c r="D48" s="119" t="s">
        <v>302</v>
      </c>
      <c r="E48" s="116" t="s">
        <v>99</v>
      </c>
      <c r="F48" s="117">
        <v>228.42</v>
      </c>
      <c r="G48" s="117">
        <v>228.42</v>
      </c>
      <c r="H48" s="145">
        <v>0</v>
      </c>
    </row>
    <row r="49" spans="1:12" ht="60.75" thickBot="1" x14ac:dyDescent="0.25">
      <c r="A49" s="146" t="s">
        <v>301</v>
      </c>
      <c r="B49" s="147" t="s">
        <v>89</v>
      </c>
      <c r="C49" s="147" t="s">
        <v>118</v>
      </c>
      <c r="D49" s="147" t="s">
        <v>302</v>
      </c>
      <c r="E49" s="148" t="s">
        <v>100</v>
      </c>
      <c r="F49" s="149">
        <v>68.98</v>
      </c>
      <c r="G49" s="149">
        <v>68.98</v>
      </c>
      <c r="H49" s="150">
        <v>0</v>
      </c>
    </row>
    <row r="50" spans="1:12" ht="31.5" x14ac:dyDescent="0.2">
      <c r="A50" s="139" t="s">
        <v>141</v>
      </c>
      <c r="B50" s="140" t="s">
        <v>89</v>
      </c>
      <c r="C50" s="140" t="s">
        <v>142</v>
      </c>
      <c r="D50" s="140" t="s">
        <v>341</v>
      </c>
      <c r="E50" s="140" t="s">
        <v>90</v>
      </c>
      <c r="F50" s="141">
        <f t="shared" ref="F50:H50" si="4">F51</f>
        <v>611.96</v>
      </c>
      <c r="G50" s="141">
        <f t="shared" si="4"/>
        <v>635.80999999999995</v>
      </c>
      <c r="H50" s="142">
        <f t="shared" si="4"/>
        <v>664.36</v>
      </c>
    </row>
    <row r="51" spans="1:12" ht="30.75" thickBot="1" x14ac:dyDescent="0.25">
      <c r="A51" s="151" t="s">
        <v>328</v>
      </c>
      <c r="B51" s="152" t="s">
        <v>89</v>
      </c>
      <c r="C51" s="152" t="s">
        <v>144</v>
      </c>
      <c r="D51" s="152" t="s">
        <v>329</v>
      </c>
      <c r="E51" s="131" t="s">
        <v>146</v>
      </c>
      <c r="F51" s="132">
        <v>611.96</v>
      </c>
      <c r="G51" s="132">
        <v>635.80999999999995</v>
      </c>
      <c r="H51" s="153">
        <v>664.36</v>
      </c>
    </row>
    <row r="52" spans="1:12" s="16" customFormat="1" ht="87.75" customHeight="1" thickBot="1" x14ac:dyDescent="0.25">
      <c r="A52" s="154" t="s">
        <v>353</v>
      </c>
      <c r="B52" s="155" t="s">
        <v>89</v>
      </c>
      <c r="C52" s="155"/>
      <c r="D52" s="155" t="s">
        <v>407</v>
      </c>
      <c r="E52" s="155"/>
      <c r="F52" s="156">
        <f>+F54+F59+F76+F100+F104+F57</f>
        <v>42586.595460000004</v>
      </c>
      <c r="G52" s="156">
        <f t="shared" ref="G52:H52" si="5">+G54+G59+G76+G100+G104+G57</f>
        <v>34845.835299999992</v>
      </c>
      <c r="H52" s="156">
        <f t="shared" si="5"/>
        <v>34689.4</v>
      </c>
    </row>
    <row r="53" spans="1:12" s="70" customFormat="1" ht="26.25" customHeight="1" thickBot="1" x14ac:dyDescent="0.25">
      <c r="A53" s="157" t="s">
        <v>402</v>
      </c>
      <c r="B53" s="158" t="s">
        <v>89</v>
      </c>
      <c r="C53" s="158" t="s">
        <v>126</v>
      </c>
      <c r="D53" s="158" t="s">
        <v>412</v>
      </c>
      <c r="E53" s="158"/>
      <c r="F53" s="159">
        <f>F54+F57+F59+F76+F100+F104</f>
        <v>42586.595460000004</v>
      </c>
      <c r="G53" s="159">
        <f t="shared" ref="G53:H53" si="6">G54+G57+G59+G76+G100+G104</f>
        <v>34845.835299999992</v>
      </c>
      <c r="H53" s="159">
        <f t="shared" si="6"/>
        <v>34689.4</v>
      </c>
      <c r="I53" s="71" t="e">
        <f>I54+I57+I59+I76+I100+#REF!+I104</f>
        <v>#REF!</v>
      </c>
      <c r="J53" s="69" t="e">
        <f>J54+J57+J59+J76+J100+#REF!+J104</f>
        <v>#REF!</v>
      </c>
      <c r="K53" s="69" t="e">
        <f>K54+K57+K59+K76+K100+#REF!+K104</f>
        <v>#REF!</v>
      </c>
      <c r="L53" s="69" t="e">
        <f>L54+L57+L59+L76+L100+#REF!+L104</f>
        <v>#REF!</v>
      </c>
    </row>
    <row r="54" spans="1:12" ht="63" x14ac:dyDescent="0.2">
      <c r="A54" s="160" t="s">
        <v>404</v>
      </c>
      <c r="B54" s="161" t="s">
        <v>89</v>
      </c>
      <c r="C54" s="161" t="s">
        <v>126</v>
      </c>
      <c r="D54" s="161" t="s">
        <v>412</v>
      </c>
      <c r="E54" s="161" t="s">
        <v>103</v>
      </c>
      <c r="F54" s="162">
        <f>SUM(F55:F56)</f>
        <v>505</v>
      </c>
      <c r="G54" s="162">
        <f>SUM(G55:G56)</f>
        <v>305</v>
      </c>
      <c r="H54" s="163">
        <f>SUM(H55:H56)</f>
        <v>305</v>
      </c>
    </row>
    <row r="55" spans="1:12" ht="30" x14ac:dyDescent="0.2">
      <c r="A55" s="164" t="s">
        <v>358</v>
      </c>
      <c r="B55" s="165" t="s">
        <v>89</v>
      </c>
      <c r="C55" s="165" t="s">
        <v>126</v>
      </c>
      <c r="D55" s="165" t="s">
        <v>408</v>
      </c>
      <c r="E55" s="116" t="s">
        <v>103</v>
      </c>
      <c r="F55" s="117">
        <v>500</v>
      </c>
      <c r="G55" s="117">
        <v>300</v>
      </c>
      <c r="H55" s="144">
        <v>300</v>
      </c>
    </row>
    <row r="56" spans="1:12" ht="45.75" thickBot="1" x14ac:dyDescent="0.25">
      <c r="A56" s="146" t="s">
        <v>359</v>
      </c>
      <c r="B56" s="147" t="s">
        <v>89</v>
      </c>
      <c r="C56" s="147" t="s">
        <v>126</v>
      </c>
      <c r="D56" s="147" t="s">
        <v>409</v>
      </c>
      <c r="E56" s="148" t="s">
        <v>103</v>
      </c>
      <c r="F56" s="149">
        <v>5</v>
      </c>
      <c r="G56" s="149">
        <v>5</v>
      </c>
      <c r="H56" s="166">
        <v>5</v>
      </c>
    </row>
    <row r="57" spans="1:12" ht="63" x14ac:dyDescent="0.2">
      <c r="A57" s="167" t="s">
        <v>360</v>
      </c>
      <c r="B57" s="168" t="s">
        <v>89</v>
      </c>
      <c r="C57" s="168" t="s">
        <v>343</v>
      </c>
      <c r="D57" s="168" t="s">
        <v>411</v>
      </c>
      <c r="E57" s="169" t="s">
        <v>103</v>
      </c>
      <c r="F57" s="170">
        <f>F58</f>
        <v>200</v>
      </c>
      <c r="G57" s="170">
        <f t="shared" ref="G57:H57" si="7">G58</f>
        <v>200</v>
      </c>
      <c r="H57" s="170">
        <f t="shared" si="7"/>
        <v>200</v>
      </c>
    </row>
    <row r="58" spans="1:12" ht="45.75" thickBot="1" x14ac:dyDescent="0.25">
      <c r="A58" s="137" t="s">
        <v>361</v>
      </c>
      <c r="B58" s="138" t="s">
        <v>89</v>
      </c>
      <c r="C58" s="138" t="s">
        <v>343</v>
      </c>
      <c r="D58" s="138" t="s">
        <v>410</v>
      </c>
      <c r="E58" s="138" t="s">
        <v>103</v>
      </c>
      <c r="F58" s="171">
        <v>200</v>
      </c>
      <c r="G58" s="171">
        <v>200</v>
      </c>
      <c r="H58" s="172">
        <v>200</v>
      </c>
    </row>
    <row r="59" spans="1:12" ht="49.5" customHeight="1" x14ac:dyDescent="0.2">
      <c r="A59" s="173" t="s">
        <v>362</v>
      </c>
      <c r="B59" s="169" t="s">
        <v>89</v>
      </c>
      <c r="C59" s="169" t="s">
        <v>128</v>
      </c>
      <c r="D59" s="169" t="s">
        <v>413</v>
      </c>
      <c r="E59" s="169" t="s">
        <v>103</v>
      </c>
      <c r="F59" s="170">
        <f>SUM(F60:F75)</f>
        <v>30004.995460000006</v>
      </c>
      <c r="G59" s="170">
        <f>SUM(G60:G75)</f>
        <v>24953.795299999994</v>
      </c>
      <c r="H59" s="174">
        <f>SUM(H60:H75)</f>
        <v>25641.82</v>
      </c>
    </row>
    <row r="60" spans="1:12" s="17" customFormat="1" ht="90" x14ac:dyDescent="0.2">
      <c r="A60" s="175" t="s">
        <v>363</v>
      </c>
      <c r="B60" s="116" t="s">
        <v>89</v>
      </c>
      <c r="C60" s="116" t="s">
        <v>130</v>
      </c>
      <c r="D60" s="116" t="s">
        <v>414</v>
      </c>
      <c r="E60" s="116" t="s">
        <v>103</v>
      </c>
      <c r="F60" s="117">
        <v>1142</v>
      </c>
      <c r="G60" s="117">
        <v>1136</v>
      </c>
      <c r="H60" s="144">
        <v>1136</v>
      </c>
    </row>
    <row r="61" spans="1:12" ht="45" x14ac:dyDescent="0.2">
      <c r="A61" s="175" t="s">
        <v>428</v>
      </c>
      <c r="B61" s="116" t="s">
        <v>89</v>
      </c>
      <c r="C61" s="116" t="s">
        <v>134</v>
      </c>
      <c r="D61" s="116" t="s">
        <v>315</v>
      </c>
      <c r="E61" s="116" t="s">
        <v>103</v>
      </c>
      <c r="F61" s="117">
        <v>4800</v>
      </c>
      <c r="G61" s="117">
        <v>3770</v>
      </c>
      <c r="H61" s="144">
        <v>3770</v>
      </c>
    </row>
    <row r="62" spans="1:12" ht="45" x14ac:dyDescent="0.2">
      <c r="A62" s="175" t="s">
        <v>429</v>
      </c>
      <c r="B62" s="116" t="s">
        <v>89</v>
      </c>
      <c r="C62" s="116" t="s">
        <v>134</v>
      </c>
      <c r="D62" s="116" t="s">
        <v>315</v>
      </c>
      <c r="E62" s="116" t="s">
        <v>104</v>
      </c>
      <c r="F62" s="117">
        <v>3000</v>
      </c>
      <c r="G62" s="117">
        <v>3286.71</v>
      </c>
      <c r="H62" s="144">
        <v>3500</v>
      </c>
    </row>
    <row r="63" spans="1:12" ht="67.5" customHeight="1" x14ac:dyDescent="0.2">
      <c r="A63" s="175" t="s">
        <v>430</v>
      </c>
      <c r="B63" s="116" t="s">
        <v>89</v>
      </c>
      <c r="C63" s="116" t="s">
        <v>134</v>
      </c>
      <c r="D63" s="116" t="s">
        <v>349</v>
      </c>
      <c r="E63" s="116" t="s">
        <v>103</v>
      </c>
      <c r="F63" s="117">
        <v>50</v>
      </c>
      <c r="G63" s="117">
        <v>50</v>
      </c>
      <c r="H63" s="144">
        <v>50</v>
      </c>
    </row>
    <row r="64" spans="1:12" ht="54" customHeight="1" x14ac:dyDescent="0.2">
      <c r="A64" s="175" t="s">
        <v>431</v>
      </c>
      <c r="B64" s="116" t="s">
        <v>89</v>
      </c>
      <c r="C64" s="116" t="s">
        <v>134</v>
      </c>
      <c r="D64" s="116" t="s">
        <v>317</v>
      </c>
      <c r="E64" s="116" t="s">
        <v>103</v>
      </c>
      <c r="F64" s="120">
        <v>7708.7</v>
      </c>
      <c r="G64" s="120">
        <v>8616.8799999999992</v>
      </c>
      <c r="H64" s="176">
        <v>9367.36</v>
      </c>
    </row>
    <row r="65" spans="1:14" ht="250.5" customHeight="1" x14ac:dyDescent="0.2">
      <c r="A65" s="175" t="s">
        <v>432</v>
      </c>
      <c r="B65" s="116" t="s">
        <v>89</v>
      </c>
      <c r="C65" s="116" t="s">
        <v>134</v>
      </c>
      <c r="D65" s="116" t="s">
        <v>321</v>
      </c>
      <c r="E65" s="116" t="s">
        <v>103</v>
      </c>
      <c r="F65" s="117">
        <v>1054.9000000000001</v>
      </c>
      <c r="G65" s="117">
        <v>0</v>
      </c>
      <c r="H65" s="144">
        <v>0</v>
      </c>
    </row>
    <row r="66" spans="1:14" ht="210" x14ac:dyDescent="0.2">
      <c r="A66" s="175" t="s">
        <v>433</v>
      </c>
      <c r="B66" s="116" t="s">
        <v>89</v>
      </c>
      <c r="C66" s="116" t="s">
        <v>134</v>
      </c>
      <c r="D66" s="116" t="s">
        <v>321</v>
      </c>
      <c r="E66" s="116" t="s">
        <v>103</v>
      </c>
      <c r="F66" s="117">
        <v>100</v>
      </c>
      <c r="G66" s="117">
        <v>100</v>
      </c>
      <c r="H66" s="144">
        <v>100</v>
      </c>
    </row>
    <row r="67" spans="1:14" ht="60" customHeight="1" x14ac:dyDescent="0.2">
      <c r="A67" s="175" t="s">
        <v>462</v>
      </c>
      <c r="B67" s="116" t="s">
        <v>89</v>
      </c>
      <c r="C67" s="116" t="s">
        <v>123</v>
      </c>
      <c r="D67" s="116" t="s">
        <v>443</v>
      </c>
      <c r="E67" s="116" t="s">
        <v>103</v>
      </c>
      <c r="F67" s="117">
        <v>1225.6400000000001</v>
      </c>
      <c r="G67" s="117">
        <v>2091.21</v>
      </c>
      <c r="H67" s="144">
        <v>2418.46</v>
      </c>
      <c r="N67" s="18"/>
    </row>
    <row r="68" spans="1:14" ht="70.5" customHeight="1" x14ac:dyDescent="0.2">
      <c r="A68" s="175" t="s">
        <v>463</v>
      </c>
      <c r="B68" s="116" t="s">
        <v>89</v>
      </c>
      <c r="C68" s="116" t="s">
        <v>123</v>
      </c>
      <c r="D68" s="116" t="s">
        <v>444</v>
      </c>
      <c r="E68" s="116" t="s">
        <v>103</v>
      </c>
      <c r="F68" s="117">
        <v>4000</v>
      </c>
      <c r="G68" s="117">
        <v>5000</v>
      </c>
      <c r="H68" s="144">
        <v>5000</v>
      </c>
      <c r="N68" s="18"/>
    </row>
    <row r="69" spans="1:14" ht="280.5" customHeight="1" x14ac:dyDescent="0.2">
      <c r="A69" s="175" t="s">
        <v>434</v>
      </c>
      <c r="B69" s="116" t="s">
        <v>89</v>
      </c>
      <c r="C69" s="116" t="s">
        <v>123</v>
      </c>
      <c r="D69" s="116" t="s">
        <v>306</v>
      </c>
      <c r="E69" s="116" t="s">
        <v>103</v>
      </c>
      <c r="F69" s="117">
        <v>909.7</v>
      </c>
      <c r="G69" s="117">
        <v>0</v>
      </c>
      <c r="H69" s="144">
        <v>0</v>
      </c>
    </row>
    <row r="70" spans="1:14" ht="337.5" customHeight="1" x14ac:dyDescent="0.2">
      <c r="A70" s="175" t="s">
        <v>458</v>
      </c>
      <c r="B70" s="116" t="s">
        <v>89</v>
      </c>
      <c r="C70" s="116" t="s">
        <v>123</v>
      </c>
      <c r="D70" s="116" t="s">
        <v>306</v>
      </c>
      <c r="E70" s="116" t="s">
        <v>103</v>
      </c>
      <c r="F70" s="117">
        <v>100</v>
      </c>
      <c r="G70" s="117">
        <v>100</v>
      </c>
      <c r="H70" s="144">
        <v>100</v>
      </c>
    </row>
    <row r="71" spans="1:14" ht="105" x14ac:dyDescent="0.2">
      <c r="A71" s="175" t="s">
        <v>435</v>
      </c>
      <c r="B71" s="116" t="s">
        <v>89</v>
      </c>
      <c r="C71" s="116" t="s">
        <v>134</v>
      </c>
      <c r="D71" s="116" t="s">
        <v>319</v>
      </c>
      <c r="E71" s="116" t="s">
        <v>103</v>
      </c>
      <c r="F71" s="117">
        <v>3000</v>
      </c>
      <c r="G71" s="117">
        <v>0</v>
      </c>
      <c r="H71" s="144">
        <v>0</v>
      </c>
    </row>
    <row r="72" spans="1:14" ht="105" x14ac:dyDescent="0.2">
      <c r="A72" s="175" t="s">
        <v>459</v>
      </c>
      <c r="B72" s="116" t="s">
        <v>89</v>
      </c>
      <c r="C72" s="116" t="s">
        <v>134</v>
      </c>
      <c r="D72" s="116" t="s">
        <v>319</v>
      </c>
      <c r="E72" s="116" t="s">
        <v>103</v>
      </c>
      <c r="F72" s="117">
        <v>158</v>
      </c>
      <c r="G72" s="117">
        <v>0</v>
      </c>
      <c r="H72" s="144">
        <v>0</v>
      </c>
    </row>
    <row r="73" spans="1:14" ht="120.75" thickBot="1" x14ac:dyDescent="0.25">
      <c r="A73" s="177" t="s">
        <v>460</v>
      </c>
      <c r="B73" s="148" t="s">
        <v>89</v>
      </c>
      <c r="C73" s="148" t="s">
        <v>134</v>
      </c>
      <c r="D73" s="148" t="s">
        <v>436</v>
      </c>
      <c r="E73" s="148" t="s">
        <v>103</v>
      </c>
      <c r="F73" s="149">
        <v>898.20546000000002</v>
      </c>
      <c r="G73" s="149">
        <v>802.99530000000004</v>
      </c>
      <c r="H73" s="166">
        <v>200</v>
      </c>
    </row>
    <row r="74" spans="1:14" ht="60" x14ac:dyDescent="0.2">
      <c r="A74" s="178" t="s">
        <v>453</v>
      </c>
      <c r="B74" s="122" t="s">
        <v>89</v>
      </c>
      <c r="C74" s="122" t="s">
        <v>147</v>
      </c>
      <c r="D74" s="122" t="s">
        <v>451</v>
      </c>
      <c r="E74" s="122" t="s">
        <v>148</v>
      </c>
      <c r="F74" s="120">
        <v>1709.22</v>
      </c>
      <c r="G74" s="120">
        <v>0</v>
      </c>
      <c r="H74" s="176">
        <v>0</v>
      </c>
    </row>
    <row r="75" spans="1:14" ht="60.75" thickBot="1" x14ac:dyDescent="0.25">
      <c r="A75" s="179" t="s">
        <v>461</v>
      </c>
      <c r="B75" s="180" t="s">
        <v>89</v>
      </c>
      <c r="C75" s="180" t="s">
        <v>147</v>
      </c>
      <c r="D75" s="180" t="s">
        <v>452</v>
      </c>
      <c r="E75" s="180" t="s">
        <v>148</v>
      </c>
      <c r="F75" s="181">
        <v>148.63</v>
      </c>
      <c r="G75" s="181">
        <v>0</v>
      </c>
      <c r="H75" s="182">
        <v>0</v>
      </c>
    </row>
    <row r="76" spans="1:14" ht="78.75" x14ac:dyDescent="0.2">
      <c r="A76" s="173" t="s">
        <v>403</v>
      </c>
      <c r="B76" s="169" t="s">
        <v>89</v>
      </c>
      <c r="C76" s="169" t="s">
        <v>151</v>
      </c>
      <c r="D76" s="169" t="s">
        <v>371</v>
      </c>
      <c r="E76" s="169" t="s">
        <v>90</v>
      </c>
      <c r="F76" s="170">
        <f>F77+F84+F90+F91+F98+F95</f>
        <v>11239.34</v>
      </c>
      <c r="G76" s="170">
        <f>G77+G84+G90+G91+G98</f>
        <v>9177.0400000000009</v>
      </c>
      <c r="H76" s="174">
        <f>H77+H84+H90+H91+H98</f>
        <v>8332.58</v>
      </c>
    </row>
    <row r="77" spans="1:14" ht="63.75" customHeight="1" x14ac:dyDescent="0.2">
      <c r="A77" s="183" t="s">
        <v>372</v>
      </c>
      <c r="B77" s="113" t="s">
        <v>89</v>
      </c>
      <c r="C77" s="113" t="s">
        <v>153</v>
      </c>
      <c r="D77" s="113" t="s">
        <v>373</v>
      </c>
      <c r="E77" s="113"/>
      <c r="F77" s="114">
        <f>SUM(F78:F83)</f>
        <v>5231.8</v>
      </c>
      <c r="G77" s="114">
        <f>SUM(G78:G83)</f>
        <v>6353</v>
      </c>
      <c r="H77" s="184">
        <f>SUM(H78:H83)</f>
        <v>5768.62</v>
      </c>
    </row>
    <row r="78" spans="1:14" ht="51" customHeight="1" x14ac:dyDescent="0.2">
      <c r="A78" s="175" t="s">
        <v>374</v>
      </c>
      <c r="B78" s="116" t="s">
        <v>89</v>
      </c>
      <c r="C78" s="116" t="s">
        <v>153</v>
      </c>
      <c r="D78" s="116" t="s">
        <v>331</v>
      </c>
      <c r="E78" s="116" t="s">
        <v>139</v>
      </c>
      <c r="F78" s="117">
        <v>3000</v>
      </c>
      <c r="G78" s="117">
        <v>3620</v>
      </c>
      <c r="H78" s="144">
        <v>3244.8</v>
      </c>
    </row>
    <row r="79" spans="1:14" ht="78.75" customHeight="1" x14ac:dyDescent="0.2">
      <c r="A79" s="175" t="s">
        <v>375</v>
      </c>
      <c r="B79" s="116" t="s">
        <v>89</v>
      </c>
      <c r="C79" s="116" t="s">
        <v>153</v>
      </c>
      <c r="D79" s="116" t="s">
        <v>331</v>
      </c>
      <c r="E79" s="116" t="s">
        <v>140</v>
      </c>
      <c r="F79" s="117">
        <v>906</v>
      </c>
      <c r="G79" s="117">
        <v>1100</v>
      </c>
      <c r="H79" s="144">
        <v>980</v>
      </c>
    </row>
    <row r="80" spans="1:14" ht="76.5" customHeight="1" x14ac:dyDescent="0.2">
      <c r="A80" s="175" t="s">
        <v>376</v>
      </c>
      <c r="B80" s="116" t="s">
        <v>89</v>
      </c>
      <c r="C80" s="116" t="s">
        <v>153</v>
      </c>
      <c r="D80" s="116" t="s">
        <v>331</v>
      </c>
      <c r="E80" s="116" t="s">
        <v>102</v>
      </c>
      <c r="F80" s="117">
        <v>122.8</v>
      </c>
      <c r="G80" s="117">
        <v>130</v>
      </c>
      <c r="H80" s="144">
        <v>30.82</v>
      </c>
    </row>
    <row r="81" spans="1:8" ht="72.75" customHeight="1" x14ac:dyDescent="0.2">
      <c r="A81" s="175" t="s">
        <v>377</v>
      </c>
      <c r="B81" s="116" t="s">
        <v>89</v>
      </c>
      <c r="C81" s="116" t="s">
        <v>153</v>
      </c>
      <c r="D81" s="116" t="s">
        <v>331</v>
      </c>
      <c r="E81" s="116" t="s">
        <v>156</v>
      </c>
      <c r="F81" s="117">
        <v>13</v>
      </c>
      <c r="G81" s="117">
        <v>13</v>
      </c>
      <c r="H81" s="144">
        <v>13</v>
      </c>
    </row>
    <row r="82" spans="1:8" ht="71.25" customHeight="1" x14ac:dyDescent="0.2">
      <c r="A82" s="175" t="s">
        <v>378</v>
      </c>
      <c r="B82" s="116" t="s">
        <v>89</v>
      </c>
      <c r="C82" s="116" t="s">
        <v>153</v>
      </c>
      <c r="D82" s="116" t="s">
        <v>331</v>
      </c>
      <c r="E82" s="116" t="s">
        <v>103</v>
      </c>
      <c r="F82" s="120">
        <v>1000</v>
      </c>
      <c r="G82" s="120">
        <v>1300</v>
      </c>
      <c r="H82" s="176">
        <v>1310</v>
      </c>
    </row>
    <row r="83" spans="1:8" ht="68.25" customHeight="1" x14ac:dyDescent="0.2">
      <c r="A83" s="175" t="s">
        <v>379</v>
      </c>
      <c r="B83" s="116" t="s">
        <v>89</v>
      </c>
      <c r="C83" s="116" t="s">
        <v>153</v>
      </c>
      <c r="D83" s="116" t="s">
        <v>331</v>
      </c>
      <c r="E83" s="116" t="s">
        <v>104</v>
      </c>
      <c r="F83" s="120">
        <v>190</v>
      </c>
      <c r="G83" s="120">
        <v>190</v>
      </c>
      <c r="H83" s="176">
        <v>190</v>
      </c>
    </row>
    <row r="84" spans="1:8" ht="78.75" x14ac:dyDescent="0.2">
      <c r="A84" s="183" t="s">
        <v>380</v>
      </c>
      <c r="B84" s="113" t="s">
        <v>89</v>
      </c>
      <c r="C84" s="113" t="s">
        <v>153</v>
      </c>
      <c r="D84" s="113" t="s">
        <v>333</v>
      </c>
      <c r="E84" s="113"/>
      <c r="F84" s="114">
        <f>SUM(F85:F89)</f>
        <v>1372.54</v>
      </c>
      <c r="G84" s="114">
        <f>SUM(G85:G89)</f>
        <v>1224.04</v>
      </c>
      <c r="H84" s="184">
        <f>SUM(H85:H89)</f>
        <v>1263.96</v>
      </c>
    </row>
    <row r="85" spans="1:8" ht="79.5" customHeight="1" x14ac:dyDescent="0.2">
      <c r="A85" s="175" t="s">
        <v>381</v>
      </c>
      <c r="B85" s="116" t="s">
        <v>89</v>
      </c>
      <c r="C85" s="116" t="s">
        <v>153</v>
      </c>
      <c r="D85" s="116" t="s">
        <v>333</v>
      </c>
      <c r="E85" s="116" t="s">
        <v>139</v>
      </c>
      <c r="F85" s="117">
        <v>766.54</v>
      </c>
      <c r="G85" s="117">
        <v>766.54</v>
      </c>
      <c r="H85" s="144">
        <v>797.2</v>
      </c>
    </row>
    <row r="86" spans="1:8" ht="73.5" customHeight="1" x14ac:dyDescent="0.2">
      <c r="A86" s="175" t="s">
        <v>382</v>
      </c>
      <c r="B86" s="116" t="s">
        <v>89</v>
      </c>
      <c r="C86" s="116" t="s">
        <v>153</v>
      </c>
      <c r="D86" s="116" t="s">
        <v>333</v>
      </c>
      <c r="E86" s="116" t="s">
        <v>140</v>
      </c>
      <c r="F86" s="117">
        <v>232</v>
      </c>
      <c r="G86" s="117">
        <v>231.5</v>
      </c>
      <c r="H86" s="144">
        <v>240.76</v>
      </c>
    </row>
    <row r="87" spans="1:8" ht="45" x14ac:dyDescent="0.2">
      <c r="A87" s="175" t="s">
        <v>383</v>
      </c>
      <c r="B87" s="116" t="s">
        <v>89</v>
      </c>
      <c r="C87" s="116" t="s">
        <v>153</v>
      </c>
      <c r="D87" s="116" t="s">
        <v>333</v>
      </c>
      <c r="E87" s="116" t="s">
        <v>103</v>
      </c>
      <c r="F87" s="117">
        <v>328</v>
      </c>
      <c r="G87" s="117">
        <v>180</v>
      </c>
      <c r="H87" s="144">
        <v>180</v>
      </c>
    </row>
    <row r="88" spans="1:8" ht="78" customHeight="1" x14ac:dyDescent="0.2">
      <c r="A88" s="175" t="s">
        <v>384</v>
      </c>
      <c r="B88" s="116" t="s">
        <v>89</v>
      </c>
      <c r="C88" s="116" t="s">
        <v>153</v>
      </c>
      <c r="D88" s="116" t="s">
        <v>333</v>
      </c>
      <c r="E88" s="116" t="s">
        <v>104</v>
      </c>
      <c r="F88" s="117">
        <v>36</v>
      </c>
      <c r="G88" s="117">
        <v>36</v>
      </c>
      <c r="H88" s="144">
        <v>36</v>
      </c>
    </row>
    <row r="89" spans="1:8" ht="75" customHeight="1" x14ac:dyDescent="0.2">
      <c r="A89" s="175" t="s">
        <v>385</v>
      </c>
      <c r="B89" s="116" t="s">
        <v>89</v>
      </c>
      <c r="C89" s="116" t="s">
        <v>153</v>
      </c>
      <c r="D89" s="116" t="s">
        <v>333</v>
      </c>
      <c r="E89" s="116" t="s">
        <v>156</v>
      </c>
      <c r="F89" s="117">
        <v>10</v>
      </c>
      <c r="G89" s="117">
        <v>10</v>
      </c>
      <c r="H89" s="144">
        <v>10</v>
      </c>
    </row>
    <row r="90" spans="1:8" ht="93.75" customHeight="1" x14ac:dyDescent="0.2">
      <c r="A90" s="183" t="s">
        <v>386</v>
      </c>
      <c r="B90" s="113" t="s">
        <v>89</v>
      </c>
      <c r="C90" s="113" t="s">
        <v>153</v>
      </c>
      <c r="D90" s="113" t="s">
        <v>335</v>
      </c>
      <c r="E90" s="113" t="s">
        <v>103</v>
      </c>
      <c r="F90" s="114">
        <v>500</v>
      </c>
      <c r="G90" s="114">
        <v>500</v>
      </c>
      <c r="H90" s="184">
        <v>300</v>
      </c>
    </row>
    <row r="91" spans="1:8" ht="236.25" x14ac:dyDescent="0.2">
      <c r="A91" s="185" t="s">
        <v>387</v>
      </c>
      <c r="B91" s="186" t="s">
        <v>89</v>
      </c>
      <c r="C91" s="186" t="s">
        <v>153</v>
      </c>
      <c r="D91" s="186" t="s">
        <v>340</v>
      </c>
      <c r="E91" s="186" t="s">
        <v>90</v>
      </c>
      <c r="F91" s="187">
        <f>+F92</f>
        <v>1567.5</v>
      </c>
      <c r="G91" s="187">
        <f>+G92</f>
        <v>0</v>
      </c>
      <c r="H91" s="188">
        <f>+H92</f>
        <v>0</v>
      </c>
    </row>
    <row r="92" spans="1:8" ht="236.25" x14ac:dyDescent="0.2">
      <c r="A92" s="185" t="s">
        <v>388</v>
      </c>
      <c r="B92" s="186" t="s">
        <v>89</v>
      </c>
      <c r="C92" s="186" t="s">
        <v>153</v>
      </c>
      <c r="D92" s="186" t="s">
        <v>340</v>
      </c>
      <c r="E92" s="186" t="s">
        <v>90</v>
      </c>
      <c r="F92" s="187">
        <f>SUM(F93+F94)</f>
        <v>1567.5</v>
      </c>
      <c r="G92" s="187">
        <f t="shared" ref="G92:H92" si="8">SUM(G93+G94)</f>
        <v>0</v>
      </c>
      <c r="H92" s="188">
        <f t="shared" si="8"/>
        <v>0</v>
      </c>
    </row>
    <row r="93" spans="1:8" ht="195" x14ac:dyDescent="0.2">
      <c r="A93" s="178" t="s">
        <v>389</v>
      </c>
      <c r="B93" s="122" t="s">
        <v>89</v>
      </c>
      <c r="C93" s="122" t="s">
        <v>153</v>
      </c>
      <c r="D93" s="122" t="s">
        <v>340</v>
      </c>
      <c r="E93" s="122" t="s">
        <v>139</v>
      </c>
      <c r="F93" s="120">
        <v>1203.92</v>
      </c>
      <c r="G93" s="120">
        <v>0</v>
      </c>
      <c r="H93" s="176">
        <v>0</v>
      </c>
    </row>
    <row r="94" spans="1:8" ht="195" x14ac:dyDescent="0.2">
      <c r="A94" s="178" t="s">
        <v>390</v>
      </c>
      <c r="B94" s="122" t="s">
        <v>89</v>
      </c>
      <c r="C94" s="122" t="s">
        <v>153</v>
      </c>
      <c r="D94" s="122" t="s">
        <v>340</v>
      </c>
      <c r="E94" s="122" t="s">
        <v>140</v>
      </c>
      <c r="F94" s="120">
        <v>363.58</v>
      </c>
      <c r="G94" s="120">
        <v>0</v>
      </c>
      <c r="H94" s="176">
        <v>0</v>
      </c>
    </row>
    <row r="95" spans="1:8" ht="236.25" x14ac:dyDescent="0.2">
      <c r="A95" s="185" t="s">
        <v>391</v>
      </c>
      <c r="B95" s="186" t="s">
        <v>89</v>
      </c>
      <c r="C95" s="186" t="s">
        <v>153</v>
      </c>
      <c r="D95" s="186" t="s">
        <v>340</v>
      </c>
      <c r="E95" s="186"/>
      <c r="F95" s="187">
        <f>F96+F97</f>
        <v>1567.5</v>
      </c>
      <c r="G95" s="187">
        <f t="shared" ref="G95:H95" si="9">G96+G97</f>
        <v>0</v>
      </c>
      <c r="H95" s="188">
        <f t="shared" si="9"/>
        <v>0</v>
      </c>
    </row>
    <row r="96" spans="1:8" ht="195" x14ac:dyDescent="0.2">
      <c r="A96" s="178" t="s">
        <v>392</v>
      </c>
      <c r="B96" s="122" t="s">
        <v>89</v>
      </c>
      <c r="C96" s="122" t="s">
        <v>153</v>
      </c>
      <c r="D96" s="122" t="s">
        <v>340</v>
      </c>
      <c r="E96" s="122" t="s">
        <v>139</v>
      </c>
      <c r="F96" s="120">
        <v>1203.92</v>
      </c>
      <c r="G96" s="120">
        <v>0</v>
      </c>
      <c r="H96" s="176">
        <v>0</v>
      </c>
    </row>
    <row r="97" spans="1:12" ht="195" x14ac:dyDescent="0.2">
      <c r="A97" s="178" t="s">
        <v>392</v>
      </c>
      <c r="B97" s="122" t="s">
        <v>89</v>
      </c>
      <c r="C97" s="122" t="s">
        <v>153</v>
      </c>
      <c r="D97" s="122" t="s">
        <v>340</v>
      </c>
      <c r="E97" s="122" t="s">
        <v>140</v>
      </c>
      <c r="F97" s="120">
        <v>363.58</v>
      </c>
      <c r="G97" s="120">
        <v>0</v>
      </c>
      <c r="H97" s="176">
        <v>0</v>
      </c>
    </row>
    <row r="98" spans="1:12" ht="31.5" x14ac:dyDescent="0.25">
      <c r="A98" s="183" t="s">
        <v>167</v>
      </c>
      <c r="B98" s="113" t="s">
        <v>89</v>
      </c>
      <c r="C98" s="113" t="s">
        <v>162</v>
      </c>
      <c r="D98" s="113" t="s">
        <v>338</v>
      </c>
      <c r="E98" s="189"/>
      <c r="F98" s="190">
        <f>F99</f>
        <v>1000</v>
      </c>
      <c r="G98" s="190">
        <f t="shared" ref="G98:H98" si="10">G99</f>
        <v>1100</v>
      </c>
      <c r="H98" s="191">
        <f t="shared" si="10"/>
        <v>1000</v>
      </c>
    </row>
    <row r="99" spans="1:12" ht="60.75" thickBot="1" x14ac:dyDescent="0.25">
      <c r="A99" s="177" t="s">
        <v>393</v>
      </c>
      <c r="B99" s="148" t="s">
        <v>89</v>
      </c>
      <c r="C99" s="148" t="s">
        <v>162</v>
      </c>
      <c r="D99" s="148" t="s">
        <v>338</v>
      </c>
      <c r="E99" s="148" t="s">
        <v>103</v>
      </c>
      <c r="F99" s="149">
        <v>1000</v>
      </c>
      <c r="G99" s="149">
        <v>1100</v>
      </c>
      <c r="H99" s="166">
        <v>1000</v>
      </c>
    </row>
    <row r="100" spans="1:12" ht="47.25" x14ac:dyDescent="0.2">
      <c r="A100" s="173" t="s">
        <v>395</v>
      </c>
      <c r="B100" s="169" t="s">
        <v>89</v>
      </c>
      <c r="C100" s="169" t="s">
        <v>136</v>
      </c>
      <c r="D100" s="169" t="s">
        <v>394</v>
      </c>
      <c r="E100" s="192"/>
      <c r="F100" s="170">
        <f>SUM(F101:F103)</f>
        <v>627.26</v>
      </c>
      <c r="G100" s="170">
        <f>SUM(G101:G103)</f>
        <v>200</v>
      </c>
      <c r="H100" s="174">
        <f>SUM(H101:H103)</f>
        <v>200</v>
      </c>
    </row>
    <row r="101" spans="1:12" ht="60" x14ac:dyDescent="0.2">
      <c r="A101" s="175" t="s">
        <v>398</v>
      </c>
      <c r="B101" s="116" t="s">
        <v>89</v>
      </c>
      <c r="C101" s="116" t="s">
        <v>138</v>
      </c>
      <c r="D101" s="116" t="s">
        <v>327</v>
      </c>
      <c r="E101" s="116" t="s">
        <v>139</v>
      </c>
      <c r="F101" s="117">
        <v>328.16</v>
      </c>
      <c r="G101" s="117">
        <v>0</v>
      </c>
      <c r="H101" s="144">
        <v>0</v>
      </c>
    </row>
    <row r="102" spans="1:12" ht="60" x14ac:dyDescent="0.2">
      <c r="A102" s="175" t="s">
        <v>397</v>
      </c>
      <c r="B102" s="116" t="s">
        <v>89</v>
      </c>
      <c r="C102" s="116" t="s">
        <v>138</v>
      </c>
      <c r="D102" s="116" t="s">
        <v>327</v>
      </c>
      <c r="E102" s="116" t="s">
        <v>140</v>
      </c>
      <c r="F102" s="117">
        <v>99.1</v>
      </c>
      <c r="G102" s="117">
        <v>0</v>
      </c>
      <c r="H102" s="144">
        <v>0</v>
      </c>
    </row>
    <row r="103" spans="1:12" ht="45.75" thickBot="1" x14ac:dyDescent="0.25">
      <c r="A103" s="177" t="s">
        <v>396</v>
      </c>
      <c r="B103" s="148" t="s">
        <v>89</v>
      </c>
      <c r="C103" s="148" t="s">
        <v>138</v>
      </c>
      <c r="D103" s="148" t="s">
        <v>325</v>
      </c>
      <c r="E103" s="148" t="s">
        <v>103</v>
      </c>
      <c r="F103" s="149">
        <v>200</v>
      </c>
      <c r="G103" s="149">
        <v>200</v>
      </c>
      <c r="H103" s="166">
        <v>200</v>
      </c>
    </row>
    <row r="104" spans="1:12" ht="126" x14ac:dyDescent="0.2">
      <c r="A104" s="160" t="s">
        <v>440</v>
      </c>
      <c r="B104" s="161" t="s">
        <v>89</v>
      </c>
      <c r="C104" s="161" t="s">
        <v>123</v>
      </c>
      <c r="D104" s="161" t="s">
        <v>304</v>
      </c>
      <c r="E104" s="161" t="s">
        <v>103</v>
      </c>
      <c r="F104" s="162">
        <f>F105</f>
        <v>10</v>
      </c>
      <c r="G104" s="162">
        <f t="shared" ref="G104" si="11">G105</f>
        <v>10</v>
      </c>
      <c r="H104" s="163">
        <f>H105</f>
        <v>10</v>
      </c>
    </row>
    <row r="105" spans="1:12" ht="48" customHeight="1" thickBot="1" x14ac:dyDescent="0.25">
      <c r="A105" s="177" t="s">
        <v>441</v>
      </c>
      <c r="B105" s="148" t="s">
        <v>89</v>
      </c>
      <c r="C105" s="148" t="s">
        <v>123</v>
      </c>
      <c r="D105" s="148" t="s">
        <v>465</v>
      </c>
      <c r="E105" s="148" t="s">
        <v>103</v>
      </c>
      <c r="F105" s="149">
        <v>10</v>
      </c>
      <c r="G105" s="149">
        <v>10</v>
      </c>
      <c r="H105" s="166">
        <v>10</v>
      </c>
    </row>
    <row r="106" spans="1:12" ht="80.25" customHeight="1" thickBot="1" x14ac:dyDescent="0.25">
      <c r="A106" s="193" t="s">
        <v>405</v>
      </c>
      <c r="B106" s="194" t="s">
        <v>89</v>
      </c>
      <c r="C106" s="194"/>
      <c r="D106" s="194" t="s">
        <v>406</v>
      </c>
      <c r="E106" s="195"/>
      <c r="F106" s="196">
        <f>F107+F109+F112+F115</f>
        <v>3215.28478</v>
      </c>
      <c r="G106" s="196">
        <f t="shared" ref="G106:H106" si="12">G107+G109+G112+G115</f>
        <v>3292.1721699999998</v>
      </c>
      <c r="H106" s="196">
        <f t="shared" si="12"/>
        <v>740</v>
      </c>
    </row>
    <row r="107" spans="1:12" ht="111" customHeight="1" x14ac:dyDescent="0.2">
      <c r="A107" s="197" t="s">
        <v>420</v>
      </c>
      <c r="B107" s="198" t="s">
        <v>89</v>
      </c>
      <c r="C107" s="198" t="s">
        <v>123</v>
      </c>
      <c r="D107" s="198" t="s">
        <v>422</v>
      </c>
      <c r="E107" s="199" t="s">
        <v>103</v>
      </c>
      <c r="F107" s="200">
        <f>F108</f>
        <v>287.75</v>
      </c>
      <c r="G107" s="200">
        <f t="shared" ref="G107:L107" si="13">G108</f>
        <v>0</v>
      </c>
      <c r="H107" s="200">
        <f t="shared" si="13"/>
        <v>0</v>
      </c>
      <c r="I107" s="72">
        <f t="shared" si="13"/>
        <v>0</v>
      </c>
      <c r="J107" s="72">
        <f t="shared" si="13"/>
        <v>0</v>
      </c>
      <c r="K107" s="72">
        <f t="shared" si="13"/>
        <v>0</v>
      </c>
      <c r="L107" s="72">
        <f t="shared" si="13"/>
        <v>0</v>
      </c>
    </row>
    <row r="108" spans="1:12" ht="50.25" customHeight="1" thickBot="1" x14ac:dyDescent="0.25">
      <c r="A108" s="201" t="s">
        <v>364</v>
      </c>
      <c r="B108" s="202" t="s">
        <v>89</v>
      </c>
      <c r="C108" s="202" t="s">
        <v>123</v>
      </c>
      <c r="D108" s="202" t="s">
        <v>421</v>
      </c>
      <c r="E108" s="202" t="s">
        <v>103</v>
      </c>
      <c r="F108" s="203">
        <v>287.75</v>
      </c>
      <c r="G108" s="203">
        <v>0</v>
      </c>
      <c r="H108" s="204">
        <v>0</v>
      </c>
    </row>
    <row r="109" spans="1:12" ht="62.25" customHeight="1" x14ac:dyDescent="0.2">
      <c r="A109" s="205" t="s">
        <v>439</v>
      </c>
      <c r="B109" s="206" t="s">
        <v>89</v>
      </c>
      <c r="C109" s="206" t="s">
        <v>130</v>
      </c>
      <c r="D109" s="206" t="s">
        <v>456</v>
      </c>
      <c r="E109" s="206" t="s">
        <v>427</v>
      </c>
      <c r="F109" s="207">
        <f>F110+F111</f>
        <v>0</v>
      </c>
      <c r="G109" s="207">
        <f t="shared" ref="G109:H109" si="14">G110+G111</f>
        <v>2616.52</v>
      </c>
      <c r="H109" s="207">
        <f t="shared" si="14"/>
        <v>0</v>
      </c>
    </row>
    <row r="110" spans="1:12" ht="58.5" customHeight="1" x14ac:dyDescent="0.2">
      <c r="A110" s="178" t="s">
        <v>454</v>
      </c>
      <c r="B110" s="208" t="s">
        <v>89</v>
      </c>
      <c r="C110" s="208" t="s">
        <v>130</v>
      </c>
      <c r="D110" s="209" t="s">
        <v>457</v>
      </c>
      <c r="E110" s="210">
        <v>412</v>
      </c>
      <c r="F110" s="211">
        <v>0</v>
      </c>
      <c r="G110" s="211">
        <v>2590.35</v>
      </c>
      <c r="H110" s="212">
        <v>0</v>
      </c>
    </row>
    <row r="111" spans="1:12" ht="63" customHeight="1" thickBot="1" x14ac:dyDescent="0.25">
      <c r="A111" s="179" t="s">
        <v>455</v>
      </c>
      <c r="B111" s="213" t="s">
        <v>89</v>
      </c>
      <c r="C111" s="213" t="s">
        <v>130</v>
      </c>
      <c r="D111" s="214" t="s">
        <v>457</v>
      </c>
      <c r="E111" s="215">
        <v>412</v>
      </c>
      <c r="F111" s="216">
        <v>0</v>
      </c>
      <c r="G111" s="217">
        <v>26.17</v>
      </c>
      <c r="H111" s="218">
        <v>0</v>
      </c>
    </row>
    <row r="112" spans="1:12" ht="124.5" customHeight="1" x14ac:dyDescent="0.2">
      <c r="A112" s="219" t="s">
        <v>415</v>
      </c>
      <c r="B112" s="220" t="s">
        <v>89</v>
      </c>
      <c r="C112" s="220" t="s">
        <v>134</v>
      </c>
      <c r="D112" s="221" t="s">
        <v>417</v>
      </c>
      <c r="E112" s="222">
        <v>244</v>
      </c>
      <c r="F112" s="223">
        <f>F113+F114</f>
        <v>862.93477999999993</v>
      </c>
      <c r="G112" s="223">
        <f t="shared" ref="G112:H112" si="15">G113+G114</f>
        <v>675.65217000000007</v>
      </c>
      <c r="H112" s="224">
        <f t="shared" si="15"/>
        <v>740</v>
      </c>
    </row>
    <row r="113" spans="1:8" ht="78.75" customHeight="1" x14ac:dyDescent="0.2">
      <c r="A113" s="178" t="s">
        <v>418</v>
      </c>
      <c r="B113" s="122" t="s">
        <v>89</v>
      </c>
      <c r="C113" s="122" t="s">
        <v>134</v>
      </c>
      <c r="D113" s="122" t="s">
        <v>416</v>
      </c>
      <c r="E113" s="122" t="s">
        <v>103</v>
      </c>
      <c r="F113" s="120">
        <v>793.9</v>
      </c>
      <c r="G113" s="120">
        <v>621.6</v>
      </c>
      <c r="H113" s="176">
        <v>680.8</v>
      </c>
    </row>
    <row r="114" spans="1:8" ht="66.75" customHeight="1" thickBot="1" x14ac:dyDescent="0.25">
      <c r="A114" s="225" t="s">
        <v>419</v>
      </c>
      <c r="B114" s="226" t="s">
        <v>89</v>
      </c>
      <c r="C114" s="226" t="s">
        <v>134</v>
      </c>
      <c r="D114" s="226" t="s">
        <v>416</v>
      </c>
      <c r="E114" s="226" t="s">
        <v>103</v>
      </c>
      <c r="F114" s="227">
        <v>69.034779999999998</v>
      </c>
      <c r="G114" s="227">
        <v>54.052169999999997</v>
      </c>
      <c r="H114" s="228">
        <v>59.2</v>
      </c>
    </row>
    <row r="115" spans="1:8" ht="115.5" customHeight="1" x14ac:dyDescent="0.2">
      <c r="A115" s="229" t="s">
        <v>423</v>
      </c>
      <c r="B115" s="230" t="s">
        <v>89</v>
      </c>
      <c r="C115" s="230" t="s">
        <v>134</v>
      </c>
      <c r="D115" s="230" t="s">
        <v>424</v>
      </c>
      <c r="E115" s="230" t="s">
        <v>103</v>
      </c>
      <c r="F115" s="231">
        <f>F116+F117</f>
        <v>2064.6</v>
      </c>
      <c r="G115" s="231">
        <f t="shared" ref="G115:H115" si="16">G116+G117</f>
        <v>0</v>
      </c>
      <c r="H115" s="231">
        <f t="shared" si="16"/>
        <v>0</v>
      </c>
    </row>
    <row r="116" spans="1:8" ht="74.25" customHeight="1" x14ac:dyDescent="0.2">
      <c r="A116" s="178" t="s">
        <v>425</v>
      </c>
      <c r="B116" s="122" t="s">
        <v>89</v>
      </c>
      <c r="C116" s="122" t="s">
        <v>134</v>
      </c>
      <c r="D116" s="122" t="s">
        <v>370</v>
      </c>
      <c r="E116" s="122" t="s">
        <v>103</v>
      </c>
      <c r="F116" s="120">
        <v>1899.4</v>
      </c>
      <c r="G116" s="120">
        <v>0</v>
      </c>
      <c r="H116" s="176">
        <v>0</v>
      </c>
    </row>
    <row r="117" spans="1:8" ht="78" customHeight="1" thickBot="1" x14ac:dyDescent="0.25">
      <c r="A117" s="179" t="s">
        <v>426</v>
      </c>
      <c r="B117" s="180" t="s">
        <v>89</v>
      </c>
      <c r="C117" s="180" t="s">
        <v>134</v>
      </c>
      <c r="D117" s="180" t="s">
        <v>370</v>
      </c>
      <c r="E117" s="180" t="s">
        <v>103</v>
      </c>
      <c r="F117" s="181">
        <v>165.2</v>
      </c>
      <c r="G117" s="181">
        <v>0</v>
      </c>
      <c r="H117" s="182">
        <v>0</v>
      </c>
    </row>
    <row r="118" spans="1:8" ht="15.75" x14ac:dyDescent="0.2">
      <c r="A118" s="232" t="s">
        <v>87</v>
      </c>
      <c r="B118" s="233"/>
      <c r="C118" s="234"/>
      <c r="D118" s="234"/>
      <c r="E118" s="234"/>
      <c r="F118" s="235">
        <f>F52+F11+F106</f>
        <v>64839.560240000006</v>
      </c>
      <c r="G118" s="235">
        <f>G52+G11+G106</f>
        <v>56743.847469999993</v>
      </c>
      <c r="H118" s="235">
        <f>H52+H11+H106</f>
        <v>54001.73</v>
      </c>
    </row>
    <row r="119" spans="1:8" x14ac:dyDescent="0.2">
      <c r="F119" s="18"/>
      <c r="G119" s="18"/>
      <c r="H119" s="18"/>
    </row>
    <row r="120" spans="1:8" x14ac:dyDescent="0.2">
      <c r="F120" s="18"/>
    </row>
    <row r="121" spans="1:8" x14ac:dyDescent="0.2">
      <c r="F121" s="18"/>
      <c r="G121" s="18"/>
      <c r="H121" s="18"/>
    </row>
  </sheetData>
  <mergeCells count="10">
    <mergeCell ref="F1:H1"/>
    <mergeCell ref="F2:H2"/>
    <mergeCell ref="F3:H3"/>
    <mergeCell ref="F4:H4"/>
    <mergeCell ref="A6:H7"/>
    <mergeCell ref="A8:A9"/>
    <mergeCell ref="B8:E8"/>
    <mergeCell ref="F8:F9"/>
    <mergeCell ref="G8:G9"/>
    <mergeCell ref="H8:H9"/>
  </mergeCells>
  <pageMargins left="0.70866141732283472" right="0" top="0.74803149606299213" bottom="0.74803149606299213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3"/>
  <sheetViews>
    <sheetView topLeftCell="A118" workbookViewId="0">
      <selection activeCell="A21" sqref="A21:XFD21"/>
    </sheetView>
  </sheetViews>
  <sheetFormatPr defaultColWidth="8.85546875" defaultRowHeight="15" x14ac:dyDescent="0.25"/>
  <cols>
    <col min="1" max="1" width="28.85546875" customWidth="1"/>
    <col min="2" max="2" width="5.42578125" customWidth="1"/>
    <col min="3" max="3" width="5.5703125" customWidth="1"/>
    <col min="4" max="4" width="11" customWidth="1"/>
    <col min="5" max="5" width="6" customWidth="1"/>
    <col min="6" max="6" width="12" customWidth="1"/>
    <col min="7" max="7" width="13" customWidth="1"/>
    <col min="8" max="8" width="12.140625" customWidth="1"/>
    <col min="9" max="29" width="15.7109375" customWidth="1"/>
  </cols>
  <sheetData>
    <row r="1" spans="1:10" x14ac:dyDescent="0.25">
      <c r="D1" s="10" t="s">
        <v>71</v>
      </c>
    </row>
    <row r="2" spans="1:10" x14ac:dyDescent="0.25">
      <c r="D2" s="10" t="s">
        <v>72</v>
      </c>
    </row>
    <row r="3" spans="1:10" x14ac:dyDescent="0.25">
      <c r="D3" s="10" t="s">
        <v>2</v>
      </c>
    </row>
    <row r="4" spans="1:10" ht="11.25" customHeight="1" x14ac:dyDescent="0.25">
      <c r="A4" s="11"/>
      <c r="B4" s="12"/>
      <c r="C4" s="12"/>
      <c r="D4" s="13" t="s">
        <v>276</v>
      </c>
      <c r="E4" s="12"/>
      <c r="F4" s="13"/>
    </row>
    <row r="5" spans="1:10" x14ac:dyDescent="0.25">
      <c r="A5" s="91" t="s">
        <v>164</v>
      </c>
      <c r="B5" s="91"/>
      <c r="C5" s="91"/>
      <c r="D5" s="91"/>
      <c r="E5" s="91"/>
      <c r="F5" s="91"/>
      <c r="G5" s="91"/>
      <c r="H5" s="91"/>
    </row>
    <row r="6" spans="1:10" ht="15.75" customHeight="1" x14ac:dyDescent="0.25">
      <c r="A6" s="91"/>
      <c r="B6" s="91"/>
      <c r="C6" s="91"/>
      <c r="D6" s="91"/>
      <c r="E6" s="91"/>
      <c r="F6" s="91"/>
      <c r="G6" s="91"/>
      <c r="H6" s="91"/>
    </row>
    <row r="7" spans="1:10" ht="6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ht="13.5" customHeight="1" x14ac:dyDescent="0.25">
      <c r="A8" s="14"/>
      <c r="B8" s="14"/>
      <c r="C8" s="10"/>
      <c r="D8" s="10"/>
      <c r="E8" s="10"/>
      <c r="F8" s="14" t="s">
        <v>73</v>
      </c>
    </row>
    <row r="9" spans="1:10" ht="12.75" customHeight="1" x14ac:dyDescent="0.25">
      <c r="A9" s="351" t="s">
        <v>4</v>
      </c>
      <c r="B9" s="352" t="s">
        <v>74</v>
      </c>
      <c r="C9" s="353"/>
      <c r="D9" s="353"/>
      <c r="E9" s="353"/>
      <c r="F9" s="351" t="s">
        <v>168</v>
      </c>
      <c r="G9" s="351" t="s">
        <v>169</v>
      </c>
      <c r="H9" s="351" t="s">
        <v>170</v>
      </c>
    </row>
    <row r="10" spans="1:10" ht="18.600000000000001" customHeight="1" x14ac:dyDescent="0.25">
      <c r="A10" s="354"/>
      <c r="B10" s="355" t="s">
        <v>75</v>
      </c>
      <c r="C10" s="355" t="s">
        <v>76</v>
      </c>
      <c r="D10" s="355" t="s">
        <v>77</v>
      </c>
      <c r="E10" s="355" t="s">
        <v>78</v>
      </c>
      <c r="F10" s="354"/>
      <c r="G10" s="354"/>
      <c r="H10" s="354"/>
    </row>
    <row r="11" spans="1:10" x14ac:dyDescent="0.25">
      <c r="A11" s="356" t="s">
        <v>79</v>
      </c>
      <c r="B11" s="356" t="s">
        <v>80</v>
      </c>
      <c r="C11" s="356" t="s">
        <v>81</v>
      </c>
      <c r="D11" s="356" t="s">
        <v>82</v>
      </c>
      <c r="E11" s="356" t="s">
        <v>83</v>
      </c>
      <c r="F11" s="356" t="s">
        <v>84</v>
      </c>
      <c r="G11" s="356" t="s">
        <v>85</v>
      </c>
      <c r="H11" s="356" t="s">
        <v>86</v>
      </c>
    </row>
    <row r="12" spans="1:10" x14ac:dyDescent="0.25">
      <c r="A12" s="356" t="s">
        <v>87</v>
      </c>
      <c r="B12" s="356"/>
      <c r="C12" s="356"/>
      <c r="D12" s="356"/>
      <c r="E12" s="356"/>
      <c r="F12" s="357">
        <f>F13+F97</f>
        <v>64839.561910000004</v>
      </c>
      <c r="G12" s="357">
        <f>G13+G97</f>
        <v>56743.845479999996</v>
      </c>
      <c r="H12" s="357">
        <f>H13+H97</f>
        <v>54001.732000000004</v>
      </c>
      <c r="J12" s="7"/>
    </row>
    <row r="13" spans="1:10" ht="105" x14ac:dyDescent="0.25">
      <c r="A13" s="358" t="s">
        <v>88</v>
      </c>
      <c r="B13" s="359" t="s">
        <v>89</v>
      </c>
      <c r="C13" s="359" t="s">
        <v>90</v>
      </c>
      <c r="D13" s="359" t="s">
        <v>90</v>
      </c>
      <c r="E13" s="359" t="s">
        <v>90</v>
      </c>
      <c r="F13" s="360">
        <f>+F14+F48+F59+F84+F89+F42+F46</f>
        <v>53600.224910000004</v>
      </c>
      <c r="G13" s="360">
        <f>+G14+G48+G59+G84+G89+G42+G46</f>
        <v>47566.805479999995</v>
      </c>
      <c r="H13" s="360">
        <f>+H14+H48+H59+H84+H89+H42+H46</f>
        <v>45669.152000000002</v>
      </c>
      <c r="I13" s="7"/>
    </row>
    <row r="14" spans="1:10" ht="28.5" customHeight="1" x14ac:dyDescent="0.25">
      <c r="A14" s="358" t="s">
        <v>91</v>
      </c>
      <c r="B14" s="359" t="s">
        <v>89</v>
      </c>
      <c r="C14" s="359" t="s">
        <v>92</v>
      </c>
      <c r="D14" s="359" t="s">
        <v>90</v>
      </c>
      <c r="E14" s="359" t="s">
        <v>90</v>
      </c>
      <c r="F14" s="361">
        <f>+F15+F17+F32+F36+F39</f>
        <v>17523.02</v>
      </c>
      <c r="G14" s="361">
        <f>+G15+G17+G32+G36+G39</f>
        <v>17285.11</v>
      </c>
      <c r="H14" s="361">
        <f>+H15+H17+H32+H36+H39</f>
        <v>17516.120000000003</v>
      </c>
    </row>
    <row r="15" spans="1:10" ht="120" x14ac:dyDescent="0.25">
      <c r="A15" s="358" t="s">
        <v>93</v>
      </c>
      <c r="B15" s="359" t="s">
        <v>89</v>
      </c>
      <c r="C15" s="359" t="s">
        <v>94</v>
      </c>
      <c r="D15" s="359" t="s">
        <v>95</v>
      </c>
      <c r="E15" s="359" t="s">
        <v>90</v>
      </c>
      <c r="F15" s="361">
        <f>+F16</f>
        <v>200</v>
      </c>
      <c r="G15" s="361">
        <f>+G16</f>
        <v>200</v>
      </c>
      <c r="H15" s="361">
        <f>+H16</f>
        <v>300</v>
      </c>
    </row>
    <row r="16" spans="1:10" ht="85.5" x14ac:dyDescent="0.25">
      <c r="A16" s="362" t="s">
        <v>275</v>
      </c>
      <c r="B16" s="363" t="s">
        <v>89</v>
      </c>
      <c r="C16" s="363" t="s">
        <v>94</v>
      </c>
      <c r="D16" s="363" t="s">
        <v>277</v>
      </c>
      <c r="E16" s="363" t="s">
        <v>96</v>
      </c>
      <c r="F16" s="364">
        <v>200</v>
      </c>
      <c r="G16" s="364">
        <v>200</v>
      </c>
      <c r="H16" s="364">
        <v>300</v>
      </c>
    </row>
    <row r="17" spans="1:8" ht="120" x14ac:dyDescent="0.25">
      <c r="A17" s="365" t="s">
        <v>97</v>
      </c>
      <c r="B17" s="366" t="s">
        <v>89</v>
      </c>
      <c r="C17" s="366" t="s">
        <v>98</v>
      </c>
      <c r="D17" s="366" t="s">
        <v>95</v>
      </c>
      <c r="E17" s="366" t="s">
        <v>90</v>
      </c>
      <c r="F17" s="367">
        <f>SUM(F18:F31)</f>
        <v>15893.32</v>
      </c>
      <c r="G17" s="367">
        <f>SUM(G18:G31)</f>
        <v>15685.11</v>
      </c>
      <c r="H17" s="367">
        <f>SUM(H18:H31)</f>
        <v>15816.12</v>
      </c>
    </row>
    <row r="18" spans="1:8" ht="42.75" customHeight="1" x14ac:dyDescent="0.25">
      <c r="A18" s="368" t="s">
        <v>279</v>
      </c>
      <c r="B18" s="369" t="s">
        <v>89</v>
      </c>
      <c r="C18" s="369" t="s">
        <v>98</v>
      </c>
      <c r="D18" s="369" t="s">
        <v>278</v>
      </c>
      <c r="E18" s="369" t="s">
        <v>99</v>
      </c>
      <c r="F18" s="370">
        <v>7200</v>
      </c>
      <c r="G18" s="370">
        <v>7200</v>
      </c>
      <c r="H18" s="371">
        <v>7200</v>
      </c>
    </row>
    <row r="19" spans="1:8" ht="40.5" customHeight="1" x14ac:dyDescent="0.25">
      <c r="A19" s="368" t="s">
        <v>279</v>
      </c>
      <c r="B19" s="369" t="s">
        <v>89</v>
      </c>
      <c r="C19" s="369" t="s">
        <v>98</v>
      </c>
      <c r="D19" s="369" t="s">
        <v>278</v>
      </c>
      <c r="E19" s="369" t="s">
        <v>100</v>
      </c>
      <c r="F19" s="370">
        <v>2180</v>
      </c>
      <c r="G19" s="371">
        <v>2180</v>
      </c>
      <c r="H19" s="371">
        <v>2180</v>
      </c>
    </row>
    <row r="20" spans="1:8" ht="36" customHeight="1" x14ac:dyDescent="0.25">
      <c r="A20" s="368" t="s">
        <v>280</v>
      </c>
      <c r="B20" s="369" t="s">
        <v>89</v>
      </c>
      <c r="C20" s="369" t="s">
        <v>98</v>
      </c>
      <c r="D20" s="369" t="s">
        <v>281</v>
      </c>
      <c r="E20" s="369" t="s">
        <v>99</v>
      </c>
      <c r="F20" s="370">
        <v>1400</v>
      </c>
      <c r="G20" s="371">
        <v>1500</v>
      </c>
      <c r="H20" s="371">
        <v>1600</v>
      </c>
    </row>
    <row r="21" spans="1:8" ht="45" customHeight="1" x14ac:dyDescent="0.25">
      <c r="A21" s="368" t="s">
        <v>280</v>
      </c>
      <c r="B21" s="369" t="s">
        <v>89</v>
      </c>
      <c r="C21" s="369" t="s">
        <v>98</v>
      </c>
      <c r="D21" s="369" t="s">
        <v>281</v>
      </c>
      <c r="E21" s="369" t="s">
        <v>100</v>
      </c>
      <c r="F21" s="370">
        <v>423</v>
      </c>
      <c r="G21" s="371">
        <v>453</v>
      </c>
      <c r="H21" s="371">
        <v>484</v>
      </c>
    </row>
    <row r="22" spans="1:8" ht="51.75" customHeight="1" x14ac:dyDescent="0.25">
      <c r="A22" s="368" t="s">
        <v>282</v>
      </c>
      <c r="B22" s="369" t="s">
        <v>89</v>
      </c>
      <c r="C22" s="369" t="s">
        <v>98</v>
      </c>
      <c r="D22" s="369" t="s">
        <v>283</v>
      </c>
      <c r="E22" s="369" t="s">
        <v>99</v>
      </c>
      <c r="F22" s="372">
        <v>1100</v>
      </c>
      <c r="G22" s="373">
        <v>1100</v>
      </c>
      <c r="H22" s="373">
        <v>1100</v>
      </c>
    </row>
    <row r="23" spans="1:8" ht="86.25" customHeight="1" x14ac:dyDescent="0.25">
      <c r="A23" s="368" t="s">
        <v>282</v>
      </c>
      <c r="B23" s="369" t="s">
        <v>89</v>
      </c>
      <c r="C23" s="369" t="s">
        <v>98</v>
      </c>
      <c r="D23" s="369" t="s">
        <v>283</v>
      </c>
      <c r="E23" s="369" t="s">
        <v>100</v>
      </c>
      <c r="F23" s="372">
        <v>333</v>
      </c>
      <c r="G23" s="373">
        <v>333</v>
      </c>
      <c r="H23" s="373">
        <v>333</v>
      </c>
    </row>
    <row r="24" spans="1:8" ht="61.5" customHeight="1" x14ac:dyDescent="0.25">
      <c r="A24" s="374" t="s">
        <v>282</v>
      </c>
      <c r="B24" s="375" t="s">
        <v>89</v>
      </c>
      <c r="C24" s="375" t="s">
        <v>98</v>
      </c>
      <c r="D24" s="375" t="s">
        <v>283</v>
      </c>
      <c r="E24" s="375" t="s">
        <v>101</v>
      </c>
      <c r="F24" s="370">
        <v>15</v>
      </c>
      <c r="G24" s="370">
        <v>15</v>
      </c>
      <c r="H24" s="370">
        <v>15</v>
      </c>
    </row>
    <row r="25" spans="1:8" ht="43.5" customHeight="1" x14ac:dyDescent="0.25">
      <c r="A25" s="374" t="s">
        <v>284</v>
      </c>
      <c r="B25" s="375" t="s">
        <v>89</v>
      </c>
      <c r="C25" s="375" t="s">
        <v>98</v>
      </c>
      <c r="D25" s="375" t="s">
        <v>285</v>
      </c>
      <c r="E25" s="375" t="s">
        <v>102</v>
      </c>
      <c r="F25" s="370">
        <f>600+58.8+130</f>
        <v>788.8</v>
      </c>
      <c r="G25" s="370">
        <v>600</v>
      </c>
      <c r="H25" s="370">
        <v>600</v>
      </c>
    </row>
    <row r="26" spans="1:8" ht="52.5" customHeight="1" x14ac:dyDescent="0.25">
      <c r="A26" s="368" t="s">
        <v>284</v>
      </c>
      <c r="B26" s="369" t="s">
        <v>89</v>
      </c>
      <c r="C26" s="369" t="s">
        <v>98</v>
      </c>
      <c r="D26" s="369" t="s">
        <v>285</v>
      </c>
      <c r="E26" s="369" t="s">
        <v>103</v>
      </c>
      <c r="F26" s="370">
        <v>1650</v>
      </c>
      <c r="G26" s="371">
        <v>1650</v>
      </c>
      <c r="H26" s="371">
        <v>1650</v>
      </c>
    </row>
    <row r="27" spans="1:8" ht="45" customHeight="1" x14ac:dyDescent="0.25">
      <c r="A27" s="368" t="s">
        <v>284</v>
      </c>
      <c r="B27" s="369" t="s">
        <v>89</v>
      </c>
      <c r="C27" s="369" t="s">
        <v>98</v>
      </c>
      <c r="D27" s="369" t="s">
        <v>285</v>
      </c>
      <c r="E27" s="369" t="s">
        <v>104</v>
      </c>
      <c r="F27" s="370">
        <f>450+130</f>
        <v>580</v>
      </c>
      <c r="G27" s="370">
        <v>450.59</v>
      </c>
      <c r="H27" s="370">
        <v>450.6</v>
      </c>
    </row>
    <row r="28" spans="1:8" ht="41.25" customHeight="1" x14ac:dyDescent="0.25">
      <c r="A28" s="374" t="s">
        <v>286</v>
      </c>
      <c r="B28" s="375" t="s">
        <v>89</v>
      </c>
      <c r="C28" s="375" t="s">
        <v>98</v>
      </c>
      <c r="D28" s="375" t="s">
        <v>287</v>
      </c>
      <c r="E28" s="376" t="s">
        <v>103</v>
      </c>
      <c r="F28" s="377">
        <v>3.52</v>
      </c>
      <c r="G28" s="377">
        <v>3.52</v>
      </c>
      <c r="H28" s="377">
        <v>3.52</v>
      </c>
    </row>
    <row r="29" spans="1:8" ht="57" customHeight="1" x14ac:dyDescent="0.25">
      <c r="A29" s="374" t="s">
        <v>284</v>
      </c>
      <c r="B29" s="375" t="s">
        <v>89</v>
      </c>
      <c r="C29" s="375" t="s">
        <v>98</v>
      </c>
      <c r="D29" s="375" t="s">
        <v>285</v>
      </c>
      <c r="E29" s="376" t="s">
        <v>105</v>
      </c>
      <c r="F29" s="377">
        <v>50</v>
      </c>
      <c r="G29" s="377">
        <v>50</v>
      </c>
      <c r="H29" s="377">
        <v>50</v>
      </c>
    </row>
    <row r="30" spans="1:8" ht="56.25" customHeight="1" x14ac:dyDescent="0.25">
      <c r="A30" s="368" t="s">
        <v>288</v>
      </c>
      <c r="B30" s="378" t="s">
        <v>89</v>
      </c>
      <c r="C30" s="378" t="s">
        <v>98</v>
      </c>
      <c r="D30" s="378" t="s">
        <v>289</v>
      </c>
      <c r="E30" s="378" t="s">
        <v>103</v>
      </c>
      <c r="F30" s="379">
        <v>70</v>
      </c>
      <c r="G30" s="379">
        <v>50</v>
      </c>
      <c r="H30" s="379">
        <v>50</v>
      </c>
    </row>
    <row r="31" spans="1:8" ht="42" customHeight="1" thickBot="1" x14ac:dyDescent="0.3">
      <c r="A31" s="380" t="s">
        <v>290</v>
      </c>
      <c r="B31" s="381" t="s">
        <v>89</v>
      </c>
      <c r="C31" s="381" t="s">
        <v>98</v>
      </c>
      <c r="D31" s="381" t="s">
        <v>291</v>
      </c>
      <c r="E31" s="381" t="s">
        <v>103</v>
      </c>
      <c r="F31" s="382">
        <v>100</v>
      </c>
      <c r="G31" s="382">
        <v>100</v>
      </c>
      <c r="H31" s="382">
        <v>100</v>
      </c>
    </row>
    <row r="32" spans="1:8" ht="30" x14ac:dyDescent="0.25">
      <c r="A32" s="383" t="s">
        <v>63</v>
      </c>
      <c r="B32" s="384" t="s">
        <v>89</v>
      </c>
      <c r="C32" s="384" t="s">
        <v>106</v>
      </c>
      <c r="D32" s="384" t="s">
        <v>341</v>
      </c>
      <c r="E32" s="384"/>
      <c r="F32" s="385">
        <f>F33+F34+F35</f>
        <v>229.70000000000002</v>
      </c>
      <c r="G32" s="385">
        <f t="shared" ref="G32:H32" si="0">G33+G34+G35</f>
        <v>0</v>
      </c>
      <c r="H32" s="386">
        <f t="shared" si="0"/>
        <v>0</v>
      </c>
    </row>
    <row r="33" spans="1:8" ht="96.75" customHeight="1" x14ac:dyDescent="0.25">
      <c r="A33" s="387" t="s">
        <v>292</v>
      </c>
      <c r="B33" s="388"/>
      <c r="C33" s="376" t="s">
        <v>106</v>
      </c>
      <c r="D33" s="376" t="s">
        <v>293</v>
      </c>
      <c r="E33" s="376" t="s">
        <v>107</v>
      </c>
      <c r="F33" s="377">
        <v>133.80000000000001</v>
      </c>
      <c r="G33" s="377">
        <v>0</v>
      </c>
      <c r="H33" s="389">
        <v>0</v>
      </c>
    </row>
    <row r="34" spans="1:8" ht="156.75" x14ac:dyDescent="0.25">
      <c r="A34" s="387" t="s">
        <v>294</v>
      </c>
      <c r="B34" s="376" t="s">
        <v>89</v>
      </c>
      <c r="C34" s="376" t="s">
        <v>106</v>
      </c>
      <c r="D34" s="376" t="s">
        <v>295</v>
      </c>
      <c r="E34" s="376" t="s">
        <v>107</v>
      </c>
      <c r="F34" s="390" t="s">
        <v>172</v>
      </c>
      <c r="G34" s="377">
        <v>0</v>
      </c>
      <c r="H34" s="389">
        <v>0</v>
      </c>
    </row>
    <row r="35" spans="1:8" ht="157.5" thickBot="1" x14ac:dyDescent="0.3">
      <c r="A35" s="391" t="s">
        <v>296</v>
      </c>
      <c r="B35" s="392"/>
      <c r="C35" s="392" t="s">
        <v>106</v>
      </c>
      <c r="D35" s="392" t="s">
        <v>297</v>
      </c>
      <c r="E35" s="392" t="s">
        <v>107</v>
      </c>
      <c r="F35" s="393" t="s">
        <v>171</v>
      </c>
      <c r="G35" s="394">
        <v>0</v>
      </c>
      <c r="H35" s="395">
        <v>0</v>
      </c>
    </row>
    <row r="36" spans="1:8" ht="36.75" customHeight="1" x14ac:dyDescent="0.25">
      <c r="A36" s="396" t="s">
        <v>298</v>
      </c>
      <c r="B36" s="397" t="s">
        <v>89</v>
      </c>
      <c r="C36" s="397" t="s">
        <v>109</v>
      </c>
      <c r="D36" s="397" t="s">
        <v>111</v>
      </c>
      <c r="E36" s="397" t="s">
        <v>90</v>
      </c>
      <c r="F36" s="398">
        <f>F37</f>
        <v>800</v>
      </c>
      <c r="G36" s="398">
        <f t="shared" ref="G36:H37" si="1">G37</f>
        <v>1000</v>
      </c>
      <c r="H36" s="399">
        <f t="shared" si="1"/>
        <v>1000</v>
      </c>
    </row>
    <row r="37" spans="1:8" ht="33.75" customHeight="1" x14ac:dyDescent="0.25">
      <c r="A37" s="400" t="s">
        <v>298</v>
      </c>
      <c r="B37" s="359" t="s">
        <v>89</v>
      </c>
      <c r="C37" s="359" t="s">
        <v>109</v>
      </c>
      <c r="D37" s="359" t="s">
        <v>111</v>
      </c>
      <c r="E37" s="359" t="s">
        <v>90</v>
      </c>
      <c r="F37" s="361">
        <f>F38</f>
        <v>800</v>
      </c>
      <c r="G37" s="361">
        <f t="shared" si="1"/>
        <v>1000</v>
      </c>
      <c r="H37" s="401">
        <f t="shared" si="1"/>
        <v>1000</v>
      </c>
    </row>
    <row r="38" spans="1:8" ht="26.25" customHeight="1" thickBot="1" x14ac:dyDescent="0.3">
      <c r="A38" s="402" t="s">
        <v>298</v>
      </c>
      <c r="B38" s="381" t="s">
        <v>89</v>
      </c>
      <c r="C38" s="381" t="s">
        <v>109</v>
      </c>
      <c r="D38" s="381" t="s">
        <v>277</v>
      </c>
      <c r="E38" s="381" t="s">
        <v>112</v>
      </c>
      <c r="F38" s="382">
        <v>800</v>
      </c>
      <c r="G38" s="382">
        <v>1000</v>
      </c>
      <c r="H38" s="403">
        <v>1000</v>
      </c>
    </row>
    <row r="39" spans="1:8" ht="45" x14ac:dyDescent="0.25">
      <c r="A39" s="383" t="s">
        <v>113</v>
      </c>
      <c r="B39" s="384" t="s">
        <v>89</v>
      </c>
      <c r="C39" s="384" t="s">
        <v>114</v>
      </c>
      <c r="D39" s="384" t="s">
        <v>341</v>
      </c>
      <c r="E39" s="384" t="s">
        <v>90</v>
      </c>
      <c r="F39" s="385">
        <f>+F40</f>
        <v>400</v>
      </c>
      <c r="G39" s="385">
        <f>+G40</f>
        <v>400</v>
      </c>
      <c r="H39" s="386">
        <f>+H40</f>
        <v>400</v>
      </c>
    </row>
    <row r="40" spans="1:8" ht="63.75" customHeight="1" x14ac:dyDescent="0.25">
      <c r="A40" s="404" t="s">
        <v>113</v>
      </c>
      <c r="B40" s="366" t="s">
        <v>89</v>
      </c>
      <c r="C40" s="366" t="s">
        <v>114</v>
      </c>
      <c r="D40" s="366" t="s">
        <v>341</v>
      </c>
      <c r="E40" s="366" t="s">
        <v>90</v>
      </c>
      <c r="F40" s="367">
        <f>SUM(F41:F41)</f>
        <v>400</v>
      </c>
      <c r="G40" s="367">
        <f>SUM(G41:G41)</f>
        <v>400</v>
      </c>
      <c r="H40" s="405">
        <f>SUM(H41:H41)</f>
        <v>400</v>
      </c>
    </row>
    <row r="41" spans="1:8" ht="91.5" customHeight="1" thickBot="1" x14ac:dyDescent="0.3">
      <c r="A41" s="406" t="s">
        <v>299</v>
      </c>
      <c r="B41" s="407" t="s">
        <v>89</v>
      </c>
      <c r="C41" s="407" t="s">
        <v>114</v>
      </c>
      <c r="D41" s="407" t="s">
        <v>300</v>
      </c>
      <c r="E41" s="407" t="s">
        <v>103</v>
      </c>
      <c r="F41" s="408">
        <f>400</f>
        <v>400</v>
      </c>
      <c r="G41" s="408">
        <v>400</v>
      </c>
      <c r="H41" s="409">
        <v>400</v>
      </c>
    </row>
    <row r="42" spans="1:8" ht="30" x14ac:dyDescent="0.25">
      <c r="A42" s="410" t="s">
        <v>115</v>
      </c>
      <c r="B42" s="411" t="s">
        <v>89</v>
      </c>
      <c r="C42" s="411" t="s">
        <v>116</v>
      </c>
      <c r="D42" s="411" t="s">
        <v>341</v>
      </c>
      <c r="E42" s="411"/>
      <c r="F42" s="412">
        <f t="shared" ref="F42:H42" si="2">+F43</f>
        <v>297.39999999999998</v>
      </c>
      <c r="G42" s="412">
        <f t="shared" si="2"/>
        <v>297.39999999999998</v>
      </c>
      <c r="H42" s="413">
        <f t="shared" si="2"/>
        <v>0</v>
      </c>
    </row>
    <row r="43" spans="1:8" ht="45" x14ac:dyDescent="0.25">
      <c r="A43" s="404" t="s">
        <v>117</v>
      </c>
      <c r="B43" s="366" t="s">
        <v>89</v>
      </c>
      <c r="C43" s="366" t="s">
        <v>118</v>
      </c>
      <c r="D43" s="366" t="s">
        <v>341</v>
      </c>
      <c r="E43" s="366"/>
      <c r="F43" s="367">
        <f>F44+F45</f>
        <v>297.39999999999998</v>
      </c>
      <c r="G43" s="367">
        <f t="shared" ref="G43:H43" si="3">G44+G45</f>
        <v>297.39999999999998</v>
      </c>
      <c r="H43" s="405">
        <f t="shared" si="3"/>
        <v>0</v>
      </c>
    </row>
    <row r="44" spans="1:8" ht="89.25" customHeight="1" x14ac:dyDescent="0.25">
      <c r="A44" s="414" t="s">
        <v>301</v>
      </c>
      <c r="B44" s="369" t="s">
        <v>89</v>
      </c>
      <c r="C44" s="369" t="s">
        <v>118</v>
      </c>
      <c r="D44" s="369" t="s">
        <v>302</v>
      </c>
      <c r="E44" s="369" t="s">
        <v>99</v>
      </c>
      <c r="F44" s="379">
        <v>228.41782000000001</v>
      </c>
      <c r="G44" s="379">
        <v>228.42</v>
      </c>
      <c r="H44" s="415">
        <v>0</v>
      </c>
    </row>
    <row r="45" spans="1:8" ht="78" customHeight="1" thickBot="1" x14ac:dyDescent="0.3">
      <c r="A45" s="406" t="s">
        <v>301</v>
      </c>
      <c r="B45" s="407" t="s">
        <v>89</v>
      </c>
      <c r="C45" s="407" t="s">
        <v>118</v>
      </c>
      <c r="D45" s="407" t="s">
        <v>302</v>
      </c>
      <c r="E45" s="407" t="s">
        <v>100</v>
      </c>
      <c r="F45" s="416">
        <v>68.98218</v>
      </c>
      <c r="G45" s="416">
        <v>68.98</v>
      </c>
      <c r="H45" s="417">
        <v>0</v>
      </c>
    </row>
    <row r="46" spans="1:8" s="67" customFormat="1" ht="24" customHeight="1" x14ac:dyDescent="0.25">
      <c r="A46" s="383" t="s">
        <v>342</v>
      </c>
      <c r="B46" s="384" t="s">
        <v>89</v>
      </c>
      <c r="C46" s="384" t="s">
        <v>343</v>
      </c>
      <c r="D46" s="384" t="s">
        <v>155</v>
      </c>
      <c r="E46" s="384" t="s">
        <v>90</v>
      </c>
      <c r="F46" s="385">
        <f>F47</f>
        <v>200</v>
      </c>
      <c r="G46" s="385">
        <f t="shared" ref="G46:H46" si="4">G47</f>
        <v>200</v>
      </c>
      <c r="H46" s="385">
        <f t="shared" si="4"/>
        <v>200</v>
      </c>
    </row>
    <row r="47" spans="1:8" s="67" customFormat="1" ht="66.75" customHeight="1" thickBot="1" x14ac:dyDescent="0.3">
      <c r="A47" s="418" t="s">
        <v>344</v>
      </c>
      <c r="B47" s="419"/>
      <c r="C47" s="420" t="s">
        <v>343</v>
      </c>
      <c r="D47" s="420" t="s">
        <v>345</v>
      </c>
      <c r="E47" s="420" t="s">
        <v>103</v>
      </c>
      <c r="F47" s="421">
        <v>200</v>
      </c>
      <c r="G47" s="421">
        <v>200</v>
      </c>
      <c r="H47" s="422">
        <v>200</v>
      </c>
    </row>
    <row r="48" spans="1:8" ht="46.5" customHeight="1" x14ac:dyDescent="0.25">
      <c r="A48" s="423" t="s">
        <v>119</v>
      </c>
      <c r="B48" s="424" t="s">
        <v>89</v>
      </c>
      <c r="C48" s="424" t="s">
        <v>120</v>
      </c>
      <c r="D48" s="424" t="s">
        <v>121</v>
      </c>
      <c r="E48" s="424" t="s">
        <v>90</v>
      </c>
      <c r="F48" s="425">
        <f>+F49+F56</f>
        <v>7038.0875599999999</v>
      </c>
      <c r="G48" s="425">
        <f>+G49+G56</f>
        <v>7506.21</v>
      </c>
      <c r="H48" s="426">
        <f>+H49+H56</f>
        <v>7833.46</v>
      </c>
    </row>
    <row r="49" spans="1:8" ht="52.5" customHeight="1" x14ac:dyDescent="0.25">
      <c r="A49" s="427" t="s">
        <v>122</v>
      </c>
      <c r="B49" s="428" t="s">
        <v>89</v>
      </c>
      <c r="C49" s="428" t="s">
        <v>123</v>
      </c>
      <c r="D49" s="428" t="s">
        <v>155</v>
      </c>
      <c r="E49" s="428" t="s">
        <v>90</v>
      </c>
      <c r="F49" s="429">
        <f>SUM(F50:F55)</f>
        <v>6533.0875599999999</v>
      </c>
      <c r="G49" s="429">
        <f>SUM(G50:G55)</f>
        <v>7201.21</v>
      </c>
      <c r="H49" s="430">
        <f>SUM(H50:H55)</f>
        <v>7528.46</v>
      </c>
    </row>
    <row r="50" spans="1:8" ht="21" customHeight="1" x14ac:dyDescent="0.25">
      <c r="A50" s="418" t="s">
        <v>445</v>
      </c>
      <c r="B50" s="375" t="s">
        <v>89</v>
      </c>
      <c r="C50" s="375" t="s">
        <v>123</v>
      </c>
      <c r="D50" s="375" t="s">
        <v>443</v>
      </c>
      <c r="E50" s="375" t="s">
        <v>103</v>
      </c>
      <c r="F50" s="431">
        <v>1225.6400000000001</v>
      </c>
      <c r="G50" s="431">
        <v>2091.21</v>
      </c>
      <c r="H50" s="432">
        <v>2418.46</v>
      </c>
    </row>
    <row r="51" spans="1:8" s="67" customFormat="1" ht="27.75" customHeight="1" x14ac:dyDescent="0.25">
      <c r="A51" s="418" t="s">
        <v>446</v>
      </c>
      <c r="B51" s="375" t="s">
        <v>89</v>
      </c>
      <c r="C51" s="375" t="s">
        <v>123</v>
      </c>
      <c r="D51" s="375" t="s">
        <v>444</v>
      </c>
      <c r="E51" s="375" t="s">
        <v>103</v>
      </c>
      <c r="F51" s="431">
        <v>4000</v>
      </c>
      <c r="G51" s="431">
        <v>5000</v>
      </c>
      <c r="H51" s="432">
        <v>5000</v>
      </c>
    </row>
    <row r="52" spans="1:8" s="21" customFormat="1" ht="114.75" customHeight="1" x14ac:dyDescent="0.25">
      <c r="A52" s="418" t="s">
        <v>364</v>
      </c>
      <c r="B52" s="375" t="s">
        <v>89</v>
      </c>
      <c r="C52" s="375" t="s">
        <v>123</v>
      </c>
      <c r="D52" s="375" t="s">
        <v>365</v>
      </c>
      <c r="E52" s="375" t="s">
        <v>103</v>
      </c>
      <c r="F52" s="431">
        <v>287.74756000000002</v>
      </c>
      <c r="G52" s="431">
        <v>0</v>
      </c>
      <c r="H52" s="432">
        <v>0</v>
      </c>
    </row>
    <row r="53" spans="1:8" ht="129.75" customHeight="1" thickBot="1" x14ac:dyDescent="0.3">
      <c r="A53" s="406" t="s">
        <v>303</v>
      </c>
      <c r="B53" s="407" t="s">
        <v>89</v>
      </c>
      <c r="C53" s="407" t="s">
        <v>123</v>
      </c>
      <c r="D53" s="407" t="s">
        <v>465</v>
      </c>
      <c r="E53" s="407" t="s">
        <v>103</v>
      </c>
      <c r="F53" s="408">
        <v>10</v>
      </c>
      <c r="G53" s="408">
        <v>10</v>
      </c>
      <c r="H53" s="409">
        <v>10</v>
      </c>
    </row>
    <row r="54" spans="1:8" ht="150" customHeight="1" x14ac:dyDescent="0.25">
      <c r="A54" s="433" t="s">
        <v>305</v>
      </c>
      <c r="B54" s="434" t="s">
        <v>89</v>
      </c>
      <c r="C54" s="434" t="s">
        <v>123</v>
      </c>
      <c r="D54" s="435" t="s">
        <v>306</v>
      </c>
      <c r="E54" s="434" t="s">
        <v>103</v>
      </c>
      <c r="F54" s="436">
        <v>909.7</v>
      </c>
      <c r="G54" s="436">
        <v>0</v>
      </c>
      <c r="H54" s="437">
        <v>0</v>
      </c>
    </row>
    <row r="55" spans="1:8" ht="155.25" customHeight="1" thickBot="1" x14ac:dyDescent="0.3">
      <c r="A55" s="438" t="s">
        <v>307</v>
      </c>
      <c r="B55" s="439" t="s">
        <v>89</v>
      </c>
      <c r="C55" s="439" t="s">
        <v>123</v>
      </c>
      <c r="D55" s="440" t="s">
        <v>306</v>
      </c>
      <c r="E55" s="439" t="s">
        <v>103</v>
      </c>
      <c r="F55" s="441">
        <v>100</v>
      </c>
      <c r="G55" s="441">
        <v>100</v>
      </c>
      <c r="H55" s="442">
        <v>100</v>
      </c>
    </row>
    <row r="56" spans="1:8" ht="45" x14ac:dyDescent="0.25">
      <c r="A56" s="383" t="s">
        <v>125</v>
      </c>
      <c r="B56" s="384" t="s">
        <v>89</v>
      </c>
      <c r="C56" s="384" t="s">
        <v>126</v>
      </c>
      <c r="D56" s="384" t="s">
        <v>155</v>
      </c>
      <c r="E56" s="384" t="s">
        <v>90</v>
      </c>
      <c r="F56" s="385">
        <f>SUM(F57:F58)</f>
        <v>505</v>
      </c>
      <c r="G56" s="385">
        <f>SUM(G57:G58)</f>
        <v>305</v>
      </c>
      <c r="H56" s="386">
        <f>SUM(H57:H58)</f>
        <v>305</v>
      </c>
    </row>
    <row r="57" spans="1:8" ht="28.5" x14ac:dyDescent="0.25">
      <c r="A57" s="443" t="s">
        <v>308</v>
      </c>
      <c r="B57" s="363" t="s">
        <v>89</v>
      </c>
      <c r="C57" s="363" t="s">
        <v>126</v>
      </c>
      <c r="D57" s="363" t="s">
        <v>309</v>
      </c>
      <c r="E57" s="363" t="s">
        <v>103</v>
      </c>
      <c r="F57" s="364">
        <v>500</v>
      </c>
      <c r="G57" s="364">
        <v>300</v>
      </c>
      <c r="H57" s="444">
        <v>300</v>
      </c>
    </row>
    <row r="58" spans="1:8" ht="43.5" thickBot="1" x14ac:dyDescent="0.3">
      <c r="A58" s="406" t="s">
        <v>310</v>
      </c>
      <c r="B58" s="407" t="s">
        <v>89</v>
      </c>
      <c r="C58" s="407" t="s">
        <v>126</v>
      </c>
      <c r="D58" s="407" t="s">
        <v>311</v>
      </c>
      <c r="E58" s="407" t="s">
        <v>103</v>
      </c>
      <c r="F58" s="408">
        <v>5</v>
      </c>
      <c r="G58" s="408">
        <v>5</v>
      </c>
      <c r="H58" s="409">
        <v>5</v>
      </c>
    </row>
    <row r="59" spans="1:8" ht="32.25" customHeight="1" x14ac:dyDescent="0.25">
      <c r="A59" s="445" t="s">
        <v>127</v>
      </c>
      <c r="B59" s="411" t="s">
        <v>89</v>
      </c>
      <c r="C59" s="411" t="s">
        <v>128</v>
      </c>
      <c r="D59" s="445" t="s">
        <v>124</v>
      </c>
      <c r="E59" s="445" t="s">
        <v>90</v>
      </c>
      <c r="F59" s="446">
        <f>F60+F67+F70</f>
        <v>25444.644540000005</v>
      </c>
      <c r="G59" s="446">
        <f>G60+G67+G70</f>
        <v>21442.275479999997</v>
      </c>
      <c r="H59" s="446">
        <f>H60+H67+H70</f>
        <v>19255.21</v>
      </c>
    </row>
    <row r="60" spans="1:8" ht="30.75" customHeight="1" thickBot="1" x14ac:dyDescent="0.3">
      <c r="A60" s="447" t="s">
        <v>129</v>
      </c>
      <c r="B60" s="448" t="s">
        <v>89</v>
      </c>
      <c r="C60" s="448" t="s">
        <v>130</v>
      </c>
      <c r="D60" s="448" t="s">
        <v>124</v>
      </c>
      <c r="E60" s="448"/>
      <c r="F60" s="449">
        <f>F65+F61+F62+F66+F63+F64</f>
        <v>1591.0700000000002</v>
      </c>
      <c r="G60" s="449">
        <f>G65+G61+G62+G66+G63+G64</f>
        <v>4105.0360000000001</v>
      </c>
      <c r="H60" s="449">
        <f>H65+H61+H62+H66+H63+H64</f>
        <v>1492.85</v>
      </c>
    </row>
    <row r="61" spans="1:8" ht="82.5" customHeight="1" x14ac:dyDescent="0.25">
      <c r="A61" s="450" t="s">
        <v>354</v>
      </c>
      <c r="B61" s="451" t="s">
        <v>89</v>
      </c>
      <c r="C61" s="451" t="s">
        <v>130</v>
      </c>
      <c r="D61" s="452" t="s">
        <v>355</v>
      </c>
      <c r="E61" s="453">
        <v>540</v>
      </c>
      <c r="F61" s="454">
        <v>211.89</v>
      </c>
      <c r="G61" s="454">
        <v>0</v>
      </c>
      <c r="H61" s="455">
        <v>0</v>
      </c>
    </row>
    <row r="62" spans="1:8" ht="94.5" customHeight="1" thickBot="1" x14ac:dyDescent="0.3">
      <c r="A62" s="456" t="s">
        <v>292</v>
      </c>
      <c r="B62" s="457" t="s">
        <v>89</v>
      </c>
      <c r="C62" s="457" t="s">
        <v>130</v>
      </c>
      <c r="D62" s="457" t="s">
        <v>356</v>
      </c>
      <c r="E62" s="458">
        <v>540</v>
      </c>
      <c r="F62" s="372">
        <v>32.6</v>
      </c>
      <c r="G62" s="372">
        <v>0</v>
      </c>
      <c r="H62" s="459">
        <v>0</v>
      </c>
    </row>
    <row r="63" spans="1:8" ht="42.75" customHeight="1" x14ac:dyDescent="0.25">
      <c r="A63" s="450" t="s">
        <v>447</v>
      </c>
      <c r="B63" s="460" t="s">
        <v>89</v>
      </c>
      <c r="C63" s="460" t="s">
        <v>130</v>
      </c>
      <c r="D63" s="461" t="s">
        <v>448</v>
      </c>
      <c r="E63" s="461">
        <v>412</v>
      </c>
      <c r="F63" s="462">
        <v>0</v>
      </c>
      <c r="G63" s="462">
        <v>2590.346</v>
      </c>
      <c r="H63" s="463">
        <v>0</v>
      </c>
    </row>
    <row r="64" spans="1:8" ht="38.25" customHeight="1" thickBot="1" x14ac:dyDescent="0.3">
      <c r="A64" s="464" t="s">
        <v>447</v>
      </c>
      <c r="B64" s="465" t="s">
        <v>89</v>
      </c>
      <c r="C64" s="465" t="s">
        <v>130</v>
      </c>
      <c r="D64" s="466" t="s">
        <v>448</v>
      </c>
      <c r="E64" s="466">
        <v>412</v>
      </c>
      <c r="F64" s="467">
        <v>0</v>
      </c>
      <c r="G64" s="467">
        <v>26.17</v>
      </c>
      <c r="H64" s="468">
        <v>0</v>
      </c>
    </row>
    <row r="65" spans="1:9" ht="98.25" customHeight="1" x14ac:dyDescent="0.25">
      <c r="A65" s="469" t="s">
        <v>312</v>
      </c>
      <c r="B65" s="470" t="s">
        <v>89</v>
      </c>
      <c r="C65" s="470" t="s">
        <v>130</v>
      </c>
      <c r="D65" s="470" t="s">
        <v>313</v>
      </c>
      <c r="E65" s="470" t="s">
        <v>103</v>
      </c>
      <c r="F65" s="471">
        <v>204.58</v>
      </c>
      <c r="G65" s="471">
        <v>352.52</v>
      </c>
      <c r="H65" s="472">
        <v>356.85</v>
      </c>
      <c r="I65" s="10"/>
    </row>
    <row r="66" spans="1:9" ht="84" customHeight="1" thickBot="1" x14ac:dyDescent="0.3">
      <c r="A66" s="438" t="s">
        <v>312</v>
      </c>
      <c r="B66" s="473" t="s">
        <v>89</v>
      </c>
      <c r="C66" s="473" t="s">
        <v>130</v>
      </c>
      <c r="D66" s="473" t="s">
        <v>357</v>
      </c>
      <c r="E66" s="473" t="s">
        <v>103</v>
      </c>
      <c r="F66" s="441">
        <v>1142</v>
      </c>
      <c r="G66" s="441">
        <v>1136</v>
      </c>
      <c r="H66" s="442">
        <v>1136</v>
      </c>
    </row>
    <row r="67" spans="1:9" ht="45" customHeight="1" x14ac:dyDescent="0.25">
      <c r="A67" s="383" t="s">
        <v>131</v>
      </c>
      <c r="B67" s="384" t="s">
        <v>89</v>
      </c>
      <c r="C67" s="384" t="s">
        <v>132</v>
      </c>
      <c r="D67" s="384" t="s">
        <v>341</v>
      </c>
      <c r="E67" s="474"/>
      <c r="F67" s="385">
        <f>F68+F69</f>
        <v>156.23000000000002</v>
      </c>
      <c r="G67" s="385">
        <f t="shared" ref="G67:H67" si="5">G68+G69</f>
        <v>35</v>
      </c>
      <c r="H67" s="386">
        <f t="shared" si="5"/>
        <v>35</v>
      </c>
    </row>
    <row r="68" spans="1:9" ht="109.5" customHeight="1" x14ac:dyDescent="0.25">
      <c r="A68" s="418" t="s">
        <v>346</v>
      </c>
      <c r="B68" s="375" t="s">
        <v>89</v>
      </c>
      <c r="C68" s="375" t="s">
        <v>132</v>
      </c>
      <c r="D68" s="375" t="s">
        <v>347</v>
      </c>
      <c r="E68" s="375" t="s">
        <v>107</v>
      </c>
      <c r="F68" s="370">
        <v>121.23</v>
      </c>
      <c r="G68" s="370">
        <v>0</v>
      </c>
      <c r="H68" s="475">
        <v>0</v>
      </c>
    </row>
    <row r="69" spans="1:9" ht="62.25" customHeight="1" thickBot="1" x14ac:dyDescent="0.3">
      <c r="A69" s="406" t="s">
        <v>312</v>
      </c>
      <c r="B69" s="476" t="s">
        <v>89</v>
      </c>
      <c r="C69" s="476" t="s">
        <v>132</v>
      </c>
      <c r="D69" s="407" t="s">
        <v>313</v>
      </c>
      <c r="E69" s="476" t="s">
        <v>104</v>
      </c>
      <c r="F69" s="416">
        <f>50-15</f>
        <v>35</v>
      </c>
      <c r="G69" s="416">
        <v>35</v>
      </c>
      <c r="H69" s="417">
        <v>35</v>
      </c>
      <c r="I69" s="10"/>
    </row>
    <row r="70" spans="1:9" ht="30" x14ac:dyDescent="0.25">
      <c r="A70" s="477" t="s">
        <v>133</v>
      </c>
      <c r="B70" s="411" t="s">
        <v>89</v>
      </c>
      <c r="C70" s="411" t="s">
        <v>134</v>
      </c>
      <c r="D70" s="424" t="s">
        <v>124</v>
      </c>
      <c r="E70" s="411" t="s">
        <v>90</v>
      </c>
      <c r="F70" s="412">
        <f>SUM(F71:F83)</f>
        <v>23697.344540000006</v>
      </c>
      <c r="G70" s="412">
        <f>SUM(G71:G83)</f>
        <v>17302.239479999997</v>
      </c>
      <c r="H70" s="412">
        <f>SUM(H71:H83)</f>
        <v>17727.36</v>
      </c>
    </row>
    <row r="71" spans="1:9" ht="42.75" x14ac:dyDescent="0.25">
      <c r="A71" s="374" t="s">
        <v>314</v>
      </c>
      <c r="B71" s="375" t="s">
        <v>89</v>
      </c>
      <c r="C71" s="375" t="s">
        <v>134</v>
      </c>
      <c r="D71" s="375" t="s">
        <v>315</v>
      </c>
      <c r="E71" s="375" t="s">
        <v>103</v>
      </c>
      <c r="F71" s="370">
        <f>3500+300+1000</f>
        <v>4800</v>
      </c>
      <c r="G71" s="370">
        <v>3770</v>
      </c>
      <c r="H71" s="370">
        <v>3770</v>
      </c>
    </row>
    <row r="72" spans="1:9" ht="42.75" x14ac:dyDescent="0.25">
      <c r="A72" s="374" t="s">
        <v>314</v>
      </c>
      <c r="B72" s="375" t="s">
        <v>89</v>
      </c>
      <c r="C72" s="375" t="s">
        <v>134</v>
      </c>
      <c r="D72" s="375" t="s">
        <v>315</v>
      </c>
      <c r="E72" s="375" t="s">
        <v>104</v>
      </c>
      <c r="F72" s="370">
        <v>3000</v>
      </c>
      <c r="G72" s="370">
        <f>2500+533.706+253.006</f>
        <v>3286.712</v>
      </c>
      <c r="H72" s="370">
        <v>3500</v>
      </c>
    </row>
    <row r="73" spans="1:9" ht="57" customHeight="1" x14ac:dyDescent="0.25">
      <c r="A73" s="374" t="s">
        <v>348</v>
      </c>
      <c r="B73" s="375" t="s">
        <v>89</v>
      </c>
      <c r="C73" s="375" t="s">
        <v>134</v>
      </c>
      <c r="D73" s="375" t="s">
        <v>349</v>
      </c>
      <c r="E73" s="375" t="s">
        <v>103</v>
      </c>
      <c r="F73" s="370">
        <v>50</v>
      </c>
      <c r="G73" s="370">
        <v>50</v>
      </c>
      <c r="H73" s="370">
        <v>50</v>
      </c>
    </row>
    <row r="74" spans="1:9" ht="42.75" x14ac:dyDescent="0.25">
      <c r="A74" s="478" t="s">
        <v>316</v>
      </c>
      <c r="B74" s="479" t="s">
        <v>89</v>
      </c>
      <c r="C74" s="479" t="s">
        <v>134</v>
      </c>
      <c r="D74" s="479" t="s">
        <v>317</v>
      </c>
      <c r="E74" s="479" t="s">
        <v>103</v>
      </c>
      <c r="F74" s="372">
        <f>5040.7013+2668</f>
        <v>7708.7012999999997</v>
      </c>
      <c r="G74" s="372">
        <f>6126.08+2664.9-174.1</f>
        <v>8616.8799999999992</v>
      </c>
      <c r="H74" s="372">
        <f>7107.36+2666-406</f>
        <v>9367.36</v>
      </c>
    </row>
    <row r="75" spans="1:9" ht="55.5" customHeight="1" x14ac:dyDescent="0.25">
      <c r="A75" s="450" t="s">
        <v>366</v>
      </c>
      <c r="B75" s="451" t="s">
        <v>89</v>
      </c>
      <c r="C75" s="451" t="s">
        <v>134</v>
      </c>
      <c r="D75" s="451" t="s">
        <v>367</v>
      </c>
      <c r="E75" s="451" t="s">
        <v>103</v>
      </c>
      <c r="F75" s="454">
        <v>793.9</v>
      </c>
      <c r="G75" s="454">
        <v>621.6</v>
      </c>
      <c r="H75" s="455">
        <v>680.8</v>
      </c>
    </row>
    <row r="76" spans="1:9" ht="47.25" customHeight="1" thickBot="1" x14ac:dyDescent="0.3">
      <c r="A76" s="464" t="s">
        <v>366</v>
      </c>
      <c r="B76" s="420" t="s">
        <v>89</v>
      </c>
      <c r="C76" s="420" t="s">
        <v>134</v>
      </c>
      <c r="D76" s="420" t="s">
        <v>367</v>
      </c>
      <c r="E76" s="420" t="s">
        <v>103</v>
      </c>
      <c r="F76" s="421">
        <v>69.034779999999998</v>
      </c>
      <c r="G76" s="421">
        <v>54.05218</v>
      </c>
      <c r="H76" s="422">
        <v>59.2</v>
      </c>
    </row>
    <row r="77" spans="1:9" ht="60" customHeight="1" x14ac:dyDescent="0.25">
      <c r="A77" s="450" t="s">
        <v>318</v>
      </c>
      <c r="B77" s="451" t="s">
        <v>89</v>
      </c>
      <c r="C77" s="451" t="s">
        <v>134</v>
      </c>
      <c r="D77" s="451" t="s">
        <v>319</v>
      </c>
      <c r="E77" s="451" t="s">
        <v>103</v>
      </c>
      <c r="F77" s="454">
        <v>3000</v>
      </c>
      <c r="G77" s="454">
        <v>0</v>
      </c>
      <c r="H77" s="455">
        <v>0</v>
      </c>
    </row>
    <row r="78" spans="1:9" ht="108" customHeight="1" thickBot="1" x14ac:dyDescent="0.3">
      <c r="A78" s="480" t="s">
        <v>318</v>
      </c>
      <c r="B78" s="476" t="s">
        <v>89</v>
      </c>
      <c r="C78" s="476" t="s">
        <v>134</v>
      </c>
      <c r="D78" s="476" t="s">
        <v>319</v>
      </c>
      <c r="E78" s="476" t="s">
        <v>103</v>
      </c>
      <c r="F78" s="394">
        <v>158</v>
      </c>
      <c r="G78" s="416">
        <v>0</v>
      </c>
      <c r="H78" s="417">
        <v>0</v>
      </c>
    </row>
    <row r="79" spans="1:9" ht="178.5" customHeight="1" x14ac:dyDescent="0.25">
      <c r="A79" s="481" t="s">
        <v>320</v>
      </c>
      <c r="B79" s="482" t="s">
        <v>89</v>
      </c>
      <c r="C79" s="482" t="s">
        <v>134</v>
      </c>
      <c r="D79" s="482" t="s">
        <v>321</v>
      </c>
      <c r="E79" s="482" t="s">
        <v>103</v>
      </c>
      <c r="F79" s="483">
        <v>1054.9000000000001</v>
      </c>
      <c r="G79" s="483">
        <v>0</v>
      </c>
      <c r="H79" s="484">
        <v>0</v>
      </c>
    </row>
    <row r="80" spans="1:9" ht="213" customHeight="1" thickBot="1" x14ac:dyDescent="0.3">
      <c r="A80" s="485" t="s">
        <v>320</v>
      </c>
      <c r="B80" s="486" t="s">
        <v>89</v>
      </c>
      <c r="C80" s="486" t="s">
        <v>134</v>
      </c>
      <c r="D80" s="486" t="s">
        <v>321</v>
      </c>
      <c r="E80" s="486" t="s">
        <v>103</v>
      </c>
      <c r="F80" s="487">
        <v>100</v>
      </c>
      <c r="G80" s="487">
        <v>100</v>
      </c>
      <c r="H80" s="488">
        <v>100</v>
      </c>
    </row>
    <row r="81" spans="1:9" ht="39.75" customHeight="1" x14ac:dyDescent="0.25">
      <c r="A81" s="450" t="s">
        <v>368</v>
      </c>
      <c r="B81" s="451" t="s">
        <v>89</v>
      </c>
      <c r="C81" s="451" t="s">
        <v>134</v>
      </c>
      <c r="D81" s="451" t="s">
        <v>369</v>
      </c>
      <c r="E81" s="451" t="s">
        <v>103</v>
      </c>
      <c r="F81" s="454">
        <v>1899.4</v>
      </c>
      <c r="G81" s="454">
        <v>0</v>
      </c>
      <c r="H81" s="455">
        <v>0</v>
      </c>
    </row>
    <row r="82" spans="1:9" ht="39" customHeight="1" thickBot="1" x14ac:dyDescent="0.3">
      <c r="A82" s="464" t="s">
        <v>368</v>
      </c>
      <c r="B82" s="420" t="s">
        <v>89</v>
      </c>
      <c r="C82" s="420" t="s">
        <v>134</v>
      </c>
      <c r="D82" s="420" t="s">
        <v>369</v>
      </c>
      <c r="E82" s="420" t="s">
        <v>103</v>
      </c>
      <c r="F82" s="421">
        <v>165.203</v>
      </c>
      <c r="G82" s="421">
        <v>0</v>
      </c>
      <c r="H82" s="422">
        <v>0</v>
      </c>
    </row>
    <row r="83" spans="1:9" ht="66" customHeight="1" thickBot="1" x14ac:dyDescent="0.3">
      <c r="A83" s="489" t="s">
        <v>438</v>
      </c>
      <c r="B83" s="490" t="s">
        <v>89</v>
      </c>
      <c r="C83" s="490" t="s">
        <v>134</v>
      </c>
      <c r="D83" s="490" t="s">
        <v>437</v>
      </c>
      <c r="E83" s="490" t="s">
        <v>103</v>
      </c>
      <c r="F83" s="491">
        <v>898.20546000000002</v>
      </c>
      <c r="G83" s="491">
        <v>802.99530000000004</v>
      </c>
      <c r="H83" s="492">
        <v>200</v>
      </c>
    </row>
    <row r="84" spans="1:9" ht="30" x14ac:dyDescent="0.25">
      <c r="A84" s="477" t="s">
        <v>135</v>
      </c>
      <c r="B84" s="411" t="s">
        <v>89</v>
      </c>
      <c r="C84" s="411" t="s">
        <v>136</v>
      </c>
      <c r="D84" s="424" t="s">
        <v>155</v>
      </c>
      <c r="E84" s="411" t="s">
        <v>90</v>
      </c>
      <c r="F84" s="412">
        <f>+F85</f>
        <v>627.26281000000006</v>
      </c>
      <c r="G84" s="412">
        <f>+G85</f>
        <v>200</v>
      </c>
      <c r="H84" s="412">
        <f>+H85</f>
        <v>200</v>
      </c>
    </row>
    <row r="85" spans="1:9" ht="30" x14ac:dyDescent="0.25">
      <c r="A85" s="365" t="s">
        <v>137</v>
      </c>
      <c r="B85" s="366" t="s">
        <v>89</v>
      </c>
      <c r="C85" s="366" t="s">
        <v>138</v>
      </c>
      <c r="D85" s="448" t="s">
        <v>155</v>
      </c>
      <c r="E85" s="366" t="s">
        <v>90</v>
      </c>
      <c r="F85" s="367">
        <f>SUM(F86:F88)</f>
        <v>627.26281000000006</v>
      </c>
      <c r="G85" s="367">
        <f>SUM(G86:G88)</f>
        <v>200</v>
      </c>
      <c r="H85" s="367">
        <f>SUM(H86:H88)</f>
        <v>200</v>
      </c>
    </row>
    <row r="86" spans="1:9" ht="28.5" x14ac:dyDescent="0.25">
      <c r="A86" s="368" t="s">
        <v>324</v>
      </c>
      <c r="B86" s="369" t="s">
        <v>89</v>
      </c>
      <c r="C86" s="369" t="s">
        <v>138</v>
      </c>
      <c r="D86" s="369" t="s">
        <v>325</v>
      </c>
      <c r="E86" s="369" t="s">
        <v>103</v>
      </c>
      <c r="F86" s="371">
        <v>200</v>
      </c>
      <c r="G86" s="371">
        <v>200</v>
      </c>
      <c r="H86" s="371">
        <v>200</v>
      </c>
    </row>
    <row r="87" spans="1:9" ht="71.25" x14ac:dyDescent="0.25">
      <c r="A87" s="368" t="s">
        <v>326</v>
      </c>
      <c r="B87" s="369" t="s">
        <v>89</v>
      </c>
      <c r="C87" s="369" t="s">
        <v>138</v>
      </c>
      <c r="D87" s="369" t="s">
        <v>327</v>
      </c>
      <c r="E87" s="369" t="s">
        <v>139</v>
      </c>
      <c r="F87" s="371">
        <f>300+28.16</f>
        <v>328.16</v>
      </c>
      <c r="G87" s="371">
        <v>0</v>
      </c>
      <c r="H87" s="371">
        <v>0</v>
      </c>
    </row>
    <row r="88" spans="1:9" ht="71.25" x14ac:dyDescent="0.25">
      <c r="A88" s="368" t="s">
        <v>326</v>
      </c>
      <c r="B88" s="369" t="s">
        <v>89</v>
      </c>
      <c r="C88" s="369" t="s">
        <v>138</v>
      </c>
      <c r="D88" s="369" t="s">
        <v>327</v>
      </c>
      <c r="E88" s="369" t="s">
        <v>140</v>
      </c>
      <c r="F88" s="371">
        <f>90.6+8.50281</f>
        <v>99.102809999999991</v>
      </c>
      <c r="G88" s="371">
        <v>0</v>
      </c>
      <c r="H88" s="371">
        <v>0</v>
      </c>
    </row>
    <row r="89" spans="1:9" ht="30" x14ac:dyDescent="0.25">
      <c r="A89" s="365" t="s">
        <v>141</v>
      </c>
      <c r="B89" s="366" t="s">
        <v>89</v>
      </c>
      <c r="C89" s="366" t="s">
        <v>142</v>
      </c>
      <c r="D89" s="366" t="s">
        <v>90</v>
      </c>
      <c r="E89" s="366" t="s">
        <v>90</v>
      </c>
      <c r="F89" s="367">
        <f t="shared" ref="F89:H90" si="6">+F90</f>
        <v>2469.81</v>
      </c>
      <c r="G89" s="367">
        <f t="shared" si="6"/>
        <v>635.80999999999995</v>
      </c>
      <c r="H89" s="367">
        <f t="shared" si="6"/>
        <v>664.36199999999997</v>
      </c>
    </row>
    <row r="90" spans="1:9" ht="30" x14ac:dyDescent="0.25">
      <c r="A90" s="365" t="s">
        <v>143</v>
      </c>
      <c r="B90" s="366" t="s">
        <v>89</v>
      </c>
      <c r="C90" s="366" t="s">
        <v>144</v>
      </c>
      <c r="D90" s="366" t="s">
        <v>90</v>
      </c>
      <c r="E90" s="366" t="s">
        <v>90</v>
      </c>
      <c r="F90" s="367">
        <f t="shared" si="6"/>
        <v>2469.81</v>
      </c>
      <c r="G90" s="367">
        <f>+G91</f>
        <v>635.80999999999995</v>
      </c>
      <c r="H90" s="367">
        <f t="shared" si="6"/>
        <v>664.36199999999997</v>
      </c>
    </row>
    <row r="91" spans="1:9" ht="45" x14ac:dyDescent="0.25">
      <c r="A91" s="358" t="s">
        <v>145</v>
      </c>
      <c r="B91" s="359" t="s">
        <v>89</v>
      </c>
      <c r="C91" s="359" t="s">
        <v>144</v>
      </c>
      <c r="D91" s="359" t="s">
        <v>350</v>
      </c>
      <c r="E91" s="359" t="s">
        <v>90</v>
      </c>
      <c r="F91" s="361">
        <f>+F92+F93+F94</f>
        <v>2469.81</v>
      </c>
      <c r="G91" s="361">
        <f t="shared" ref="G91:H91" si="7">+G92+G93+G94</f>
        <v>635.80999999999995</v>
      </c>
      <c r="H91" s="361">
        <f t="shared" si="7"/>
        <v>664.36199999999997</v>
      </c>
    </row>
    <row r="92" spans="1:9" ht="39.75" customHeight="1" x14ac:dyDescent="0.25">
      <c r="A92" s="493" t="s">
        <v>328</v>
      </c>
      <c r="B92" s="494" t="s">
        <v>89</v>
      </c>
      <c r="C92" s="494" t="s">
        <v>144</v>
      </c>
      <c r="D92" s="494" t="s">
        <v>329</v>
      </c>
      <c r="E92" s="494" t="s">
        <v>146</v>
      </c>
      <c r="F92" s="495">
        <v>611.96</v>
      </c>
      <c r="G92" s="495">
        <v>635.80999999999995</v>
      </c>
      <c r="H92" s="495">
        <v>664.36199999999997</v>
      </c>
    </row>
    <row r="93" spans="1:9" ht="61.5" customHeight="1" x14ac:dyDescent="0.25">
      <c r="A93" s="374" t="s">
        <v>449</v>
      </c>
      <c r="B93" s="375" t="s">
        <v>89</v>
      </c>
      <c r="C93" s="375" t="s">
        <v>147</v>
      </c>
      <c r="D93" s="375" t="s">
        <v>450</v>
      </c>
      <c r="E93" s="375" t="s">
        <v>148</v>
      </c>
      <c r="F93" s="370">
        <v>148.63</v>
      </c>
      <c r="G93" s="370">
        <v>0</v>
      </c>
      <c r="H93" s="496">
        <v>0</v>
      </c>
    </row>
    <row r="94" spans="1:9" ht="61.5" customHeight="1" x14ac:dyDescent="0.25">
      <c r="A94" s="374" t="s">
        <v>449</v>
      </c>
      <c r="B94" s="375" t="s">
        <v>89</v>
      </c>
      <c r="C94" s="375" t="s">
        <v>147</v>
      </c>
      <c r="D94" s="375" t="s">
        <v>450</v>
      </c>
      <c r="E94" s="375" t="s">
        <v>148</v>
      </c>
      <c r="F94" s="370">
        <v>1709.22</v>
      </c>
      <c r="G94" s="370">
        <v>0</v>
      </c>
      <c r="H94" s="496">
        <v>0</v>
      </c>
      <c r="I94" s="7"/>
    </row>
    <row r="95" spans="1:9" x14ac:dyDescent="0.25">
      <c r="A95" s="497" t="s">
        <v>87</v>
      </c>
      <c r="B95" s="498" t="s">
        <v>90</v>
      </c>
      <c r="C95" s="498" t="s">
        <v>90</v>
      </c>
      <c r="D95" s="498" t="s">
        <v>90</v>
      </c>
      <c r="E95" s="499" t="s">
        <v>90</v>
      </c>
      <c r="F95" s="500">
        <f>+F13</f>
        <v>53600.224910000004</v>
      </c>
      <c r="G95" s="500">
        <f>+G13</f>
        <v>47566.805479999995</v>
      </c>
      <c r="H95" s="500">
        <f>+H13</f>
        <v>45669.152000000002</v>
      </c>
    </row>
    <row r="96" spans="1:9" ht="35.25" customHeight="1" x14ac:dyDescent="0.25">
      <c r="A96" s="501" t="s">
        <v>149</v>
      </c>
      <c r="B96" s="502"/>
      <c r="C96" s="359"/>
      <c r="D96" s="502"/>
      <c r="E96" s="503"/>
      <c r="F96" s="504"/>
      <c r="G96" s="504"/>
      <c r="H96" s="504"/>
    </row>
    <row r="97" spans="1:9" ht="30" x14ac:dyDescent="0.25">
      <c r="A97" s="365" t="s">
        <v>150</v>
      </c>
      <c r="B97" s="366" t="s">
        <v>89</v>
      </c>
      <c r="C97" s="366" t="s">
        <v>151</v>
      </c>
      <c r="D97" s="366" t="s">
        <v>155</v>
      </c>
      <c r="E97" s="366" t="s">
        <v>90</v>
      </c>
      <c r="F97" s="367">
        <f>+F98+F119+F112+F116</f>
        <v>11239.337</v>
      </c>
      <c r="G97" s="367">
        <f>+G98+G119+G112</f>
        <v>9177.0400000000009</v>
      </c>
      <c r="H97" s="367">
        <f>+H98+H119+H112</f>
        <v>8332.58</v>
      </c>
    </row>
    <row r="98" spans="1:9" ht="30" x14ac:dyDescent="0.25">
      <c r="A98" s="365" t="s">
        <v>152</v>
      </c>
      <c r="B98" s="366" t="s">
        <v>89</v>
      </c>
      <c r="C98" s="366" t="s">
        <v>153</v>
      </c>
      <c r="D98" s="366" t="s">
        <v>339</v>
      </c>
      <c r="E98" s="366" t="s">
        <v>90</v>
      </c>
      <c r="F98" s="367">
        <f>+F99</f>
        <v>7104.34</v>
      </c>
      <c r="G98" s="367">
        <f t="shared" ref="G98:H98" si="8">+G99</f>
        <v>8077.04</v>
      </c>
      <c r="H98" s="367">
        <f t="shared" si="8"/>
        <v>7332.58</v>
      </c>
    </row>
    <row r="99" spans="1:9" ht="45" x14ac:dyDescent="0.25">
      <c r="A99" s="358" t="s">
        <v>154</v>
      </c>
      <c r="B99" s="359" t="s">
        <v>89</v>
      </c>
      <c r="C99" s="359" t="s">
        <v>153</v>
      </c>
      <c r="D99" s="359" t="s">
        <v>339</v>
      </c>
      <c r="E99" s="359" t="s">
        <v>90</v>
      </c>
      <c r="F99" s="361">
        <f>SUM(F100:F111)</f>
        <v>7104.34</v>
      </c>
      <c r="G99" s="361">
        <f>SUM(G100:G111)</f>
        <v>8077.04</v>
      </c>
      <c r="H99" s="361">
        <f>SUM(H100:H111)</f>
        <v>7332.58</v>
      </c>
    </row>
    <row r="100" spans="1:9" ht="54.75" customHeight="1" x14ac:dyDescent="0.25">
      <c r="A100" s="368" t="s">
        <v>330</v>
      </c>
      <c r="B100" s="369" t="s">
        <v>89</v>
      </c>
      <c r="C100" s="369" t="s">
        <v>153</v>
      </c>
      <c r="D100" s="369" t="s">
        <v>331</v>
      </c>
      <c r="E100" s="369" t="s">
        <v>139</v>
      </c>
      <c r="F100" s="371">
        <v>3000</v>
      </c>
      <c r="G100" s="371">
        <v>3620</v>
      </c>
      <c r="H100" s="371">
        <v>3244.8</v>
      </c>
    </row>
    <row r="101" spans="1:9" ht="49.5" customHeight="1" x14ac:dyDescent="0.25">
      <c r="A101" s="368" t="s">
        <v>330</v>
      </c>
      <c r="B101" s="369" t="s">
        <v>89</v>
      </c>
      <c r="C101" s="369" t="s">
        <v>153</v>
      </c>
      <c r="D101" s="369" t="s">
        <v>331</v>
      </c>
      <c r="E101" s="369" t="s">
        <v>156</v>
      </c>
      <c r="F101" s="371">
        <v>13</v>
      </c>
      <c r="G101" s="371">
        <v>13</v>
      </c>
      <c r="H101" s="371">
        <v>13</v>
      </c>
    </row>
    <row r="102" spans="1:9" ht="48.75" customHeight="1" x14ac:dyDescent="0.25">
      <c r="A102" s="368" t="s">
        <v>330</v>
      </c>
      <c r="B102" s="369" t="s">
        <v>89</v>
      </c>
      <c r="C102" s="369" t="s">
        <v>153</v>
      </c>
      <c r="D102" s="369" t="s">
        <v>331</v>
      </c>
      <c r="E102" s="369" t="s">
        <v>140</v>
      </c>
      <c r="F102" s="371">
        <v>906</v>
      </c>
      <c r="G102" s="371">
        <v>1100</v>
      </c>
      <c r="H102" s="371">
        <v>980</v>
      </c>
    </row>
    <row r="103" spans="1:9" ht="45.75" customHeight="1" x14ac:dyDescent="0.25">
      <c r="A103" s="368" t="s">
        <v>330</v>
      </c>
      <c r="B103" s="369" t="s">
        <v>89</v>
      </c>
      <c r="C103" s="369" t="s">
        <v>153</v>
      </c>
      <c r="D103" s="369" t="s">
        <v>331</v>
      </c>
      <c r="E103" s="369" t="s">
        <v>102</v>
      </c>
      <c r="F103" s="371">
        <v>122.8</v>
      </c>
      <c r="G103" s="371">
        <v>130</v>
      </c>
      <c r="H103" s="371">
        <v>30.82</v>
      </c>
    </row>
    <row r="104" spans="1:9" ht="48" customHeight="1" x14ac:dyDescent="0.25">
      <c r="A104" s="368" t="s">
        <v>330</v>
      </c>
      <c r="B104" s="369" t="s">
        <v>89</v>
      </c>
      <c r="C104" s="369" t="s">
        <v>153</v>
      </c>
      <c r="D104" s="369" t="s">
        <v>331</v>
      </c>
      <c r="E104" s="369" t="s">
        <v>103</v>
      </c>
      <c r="F104" s="371">
        <v>1000</v>
      </c>
      <c r="G104" s="371">
        <v>1300</v>
      </c>
      <c r="H104" s="371">
        <v>1310</v>
      </c>
      <c r="I104" s="7"/>
    </row>
    <row r="105" spans="1:9" ht="46.5" customHeight="1" x14ac:dyDescent="0.25">
      <c r="A105" s="368" t="s">
        <v>330</v>
      </c>
      <c r="B105" s="369" t="s">
        <v>89</v>
      </c>
      <c r="C105" s="369" t="s">
        <v>153</v>
      </c>
      <c r="D105" s="369" t="s">
        <v>331</v>
      </c>
      <c r="E105" s="369" t="s">
        <v>104</v>
      </c>
      <c r="F105" s="371">
        <v>190</v>
      </c>
      <c r="G105" s="371">
        <v>190</v>
      </c>
      <c r="H105" s="371">
        <v>190</v>
      </c>
    </row>
    <row r="106" spans="1:9" ht="55.5" customHeight="1" x14ac:dyDescent="0.25">
      <c r="A106" s="368" t="s">
        <v>332</v>
      </c>
      <c r="B106" s="369" t="s">
        <v>89</v>
      </c>
      <c r="C106" s="369" t="s">
        <v>153</v>
      </c>
      <c r="D106" s="369" t="s">
        <v>333</v>
      </c>
      <c r="E106" s="369" t="s">
        <v>139</v>
      </c>
      <c r="F106" s="371">
        <v>766.54</v>
      </c>
      <c r="G106" s="371">
        <v>766.54</v>
      </c>
      <c r="H106" s="371">
        <v>797.2</v>
      </c>
    </row>
    <row r="107" spans="1:9" ht="47.25" customHeight="1" x14ac:dyDescent="0.25">
      <c r="A107" s="368" t="s">
        <v>332</v>
      </c>
      <c r="B107" s="369" t="s">
        <v>89</v>
      </c>
      <c r="C107" s="369" t="s">
        <v>153</v>
      </c>
      <c r="D107" s="369" t="s">
        <v>333</v>
      </c>
      <c r="E107" s="369" t="s">
        <v>156</v>
      </c>
      <c r="F107" s="371">
        <v>10</v>
      </c>
      <c r="G107" s="371">
        <v>10</v>
      </c>
      <c r="H107" s="371">
        <v>10</v>
      </c>
    </row>
    <row r="108" spans="1:9" ht="41.25" customHeight="1" x14ac:dyDescent="0.25">
      <c r="A108" s="368" t="s">
        <v>332</v>
      </c>
      <c r="B108" s="369" t="s">
        <v>89</v>
      </c>
      <c r="C108" s="369" t="s">
        <v>153</v>
      </c>
      <c r="D108" s="369" t="s">
        <v>333</v>
      </c>
      <c r="E108" s="369" t="s">
        <v>140</v>
      </c>
      <c r="F108" s="371">
        <v>232</v>
      </c>
      <c r="G108" s="371">
        <v>231.5</v>
      </c>
      <c r="H108" s="371">
        <v>240.76</v>
      </c>
    </row>
    <row r="109" spans="1:9" ht="51.75" customHeight="1" x14ac:dyDescent="0.25">
      <c r="A109" s="368" t="s">
        <v>332</v>
      </c>
      <c r="B109" s="369" t="s">
        <v>89</v>
      </c>
      <c r="C109" s="369" t="s">
        <v>153</v>
      </c>
      <c r="D109" s="369" t="s">
        <v>333</v>
      </c>
      <c r="E109" s="369" t="s">
        <v>103</v>
      </c>
      <c r="F109" s="371">
        <v>328</v>
      </c>
      <c r="G109" s="371">
        <v>180</v>
      </c>
      <c r="H109" s="371">
        <v>180</v>
      </c>
    </row>
    <row r="110" spans="1:9" ht="58.5" customHeight="1" x14ac:dyDescent="0.25">
      <c r="A110" s="368" t="s">
        <v>332</v>
      </c>
      <c r="B110" s="369" t="s">
        <v>89</v>
      </c>
      <c r="C110" s="369" t="s">
        <v>153</v>
      </c>
      <c r="D110" s="369" t="s">
        <v>333</v>
      </c>
      <c r="E110" s="369" t="s">
        <v>104</v>
      </c>
      <c r="F110" s="371">
        <v>36</v>
      </c>
      <c r="G110" s="371">
        <v>36</v>
      </c>
      <c r="H110" s="371">
        <v>36</v>
      </c>
    </row>
    <row r="111" spans="1:9" ht="41.25" customHeight="1" x14ac:dyDescent="0.25">
      <c r="A111" s="368" t="s">
        <v>334</v>
      </c>
      <c r="B111" s="369" t="s">
        <v>89</v>
      </c>
      <c r="C111" s="369" t="s">
        <v>153</v>
      </c>
      <c r="D111" s="369" t="s">
        <v>335</v>
      </c>
      <c r="E111" s="369" t="s">
        <v>103</v>
      </c>
      <c r="F111" s="371">
        <v>500</v>
      </c>
      <c r="G111" s="371">
        <v>500</v>
      </c>
      <c r="H111" s="371">
        <v>300</v>
      </c>
    </row>
    <row r="112" spans="1:9" ht="53.25" customHeight="1" x14ac:dyDescent="0.25">
      <c r="A112" s="365" t="s">
        <v>157</v>
      </c>
      <c r="B112" s="366" t="s">
        <v>89</v>
      </c>
      <c r="C112" s="366" t="s">
        <v>153</v>
      </c>
      <c r="D112" s="366" t="s">
        <v>340</v>
      </c>
      <c r="E112" s="366" t="s">
        <v>90</v>
      </c>
      <c r="F112" s="367">
        <f>F113</f>
        <v>1567.5</v>
      </c>
      <c r="G112" s="367">
        <f t="shared" ref="G112:H112" si="9">G113</f>
        <v>0</v>
      </c>
      <c r="H112" s="367">
        <f t="shared" si="9"/>
        <v>0</v>
      </c>
    </row>
    <row r="113" spans="1:9" ht="45" x14ac:dyDescent="0.25">
      <c r="A113" s="358" t="s">
        <v>158</v>
      </c>
      <c r="B113" s="359" t="s">
        <v>89</v>
      </c>
      <c r="C113" s="359" t="s">
        <v>153</v>
      </c>
      <c r="D113" s="359" t="s">
        <v>340</v>
      </c>
      <c r="E113" s="359" t="s">
        <v>90</v>
      </c>
      <c r="F113" s="361">
        <f>F114+F115</f>
        <v>1567.5</v>
      </c>
      <c r="G113" s="361">
        <f t="shared" ref="G113:H113" si="10">G114+G115</f>
        <v>0</v>
      </c>
      <c r="H113" s="361">
        <f t="shared" si="10"/>
        <v>0</v>
      </c>
    </row>
    <row r="114" spans="1:9" ht="199.5" x14ac:dyDescent="0.25">
      <c r="A114" s="368" t="s">
        <v>336</v>
      </c>
      <c r="B114" s="369" t="s">
        <v>89</v>
      </c>
      <c r="C114" s="369" t="s">
        <v>153</v>
      </c>
      <c r="D114" s="369" t="s">
        <v>340</v>
      </c>
      <c r="E114" s="369" t="s">
        <v>139</v>
      </c>
      <c r="F114" s="371">
        <v>1203.92</v>
      </c>
      <c r="G114" s="371">
        <v>0</v>
      </c>
      <c r="H114" s="371">
        <v>0</v>
      </c>
    </row>
    <row r="115" spans="1:9" ht="114.75" customHeight="1" x14ac:dyDescent="0.25">
      <c r="A115" s="368" t="s">
        <v>336</v>
      </c>
      <c r="B115" s="369" t="s">
        <v>89</v>
      </c>
      <c r="C115" s="369" t="s">
        <v>153</v>
      </c>
      <c r="D115" s="369" t="s">
        <v>340</v>
      </c>
      <c r="E115" s="369" t="s">
        <v>140</v>
      </c>
      <c r="F115" s="371">
        <v>363.58</v>
      </c>
      <c r="G115" s="371">
        <v>0</v>
      </c>
      <c r="H115" s="371">
        <v>0</v>
      </c>
      <c r="I115" s="7"/>
    </row>
    <row r="116" spans="1:9" ht="45" x14ac:dyDescent="0.25">
      <c r="A116" s="365" t="s">
        <v>157</v>
      </c>
      <c r="B116" s="366" t="s">
        <v>89</v>
      </c>
      <c r="C116" s="366" t="s">
        <v>153</v>
      </c>
      <c r="D116" s="366" t="s">
        <v>340</v>
      </c>
      <c r="E116" s="366" t="s">
        <v>90</v>
      </c>
      <c r="F116" s="367">
        <f>F117+F118</f>
        <v>1567.4969999999998</v>
      </c>
      <c r="G116" s="367">
        <f t="shared" ref="G116:H116" si="11">G117</f>
        <v>0</v>
      </c>
      <c r="H116" s="367">
        <f t="shared" si="11"/>
        <v>0</v>
      </c>
      <c r="I116" s="7"/>
    </row>
    <row r="117" spans="1:9" ht="199.5" x14ac:dyDescent="0.25">
      <c r="A117" s="368" t="s">
        <v>336</v>
      </c>
      <c r="B117" s="369" t="s">
        <v>89</v>
      </c>
      <c r="C117" s="369" t="s">
        <v>153</v>
      </c>
      <c r="D117" s="369" t="s">
        <v>340</v>
      </c>
      <c r="E117" s="369" t="s">
        <v>139</v>
      </c>
      <c r="F117" s="371">
        <v>1203.9169999999999</v>
      </c>
      <c r="G117" s="371">
        <v>0</v>
      </c>
      <c r="H117" s="371">
        <v>0</v>
      </c>
      <c r="I117" s="7"/>
    </row>
    <row r="118" spans="1:9" ht="115.5" customHeight="1" x14ac:dyDescent="0.25">
      <c r="A118" s="368" t="s">
        <v>336</v>
      </c>
      <c r="B118" s="369" t="s">
        <v>89</v>
      </c>
      <c r="C118" s="369" t="s">
        <v>153</v>
      </c>
      <c r="D118" s="369" t="s">
        <v>340</v>
      </c>
      <c r="E118" s="369" t="s">
        <v>140</v>
      </c>
      <c r="F118" s="371">
        <v>363.58</v>
      </c>
      <c r="G118" s="371">
        <v>0</v>
      </c>
      <c r="H118" s="371">
        <v>0</v>
      </c>
      <c r="I118" s="7"/>
    </row>
    <row r="119" spans="1:9" ht="30" x14ac:dyDescent="0.25">
      <c r="A119" s="365" t="s">
        <v>159</v>
      </c>
      <c r="B119" s="366" t="s">
        <v>89</v>
      </c>
      <c r="C119" s="366" t="s">
        <v>160</v>
      </c>
      <c r="D119" s="366" t="s">
        <v>339</v>
      </c>
      <c r="E119" s="366" t="s">
        <v>90</v>
      </c>
      <c r="F119" s="367">
        <f t="shared" ref="F119:H120" si="12">+F120</f>
        <v>1000</v>
      </c>
      <c r="G119" s="367">
        <f>+G120</f>
        <v>1100</v>
      </c>
      <c r="H119" s="367">
        <f t="shared" si="12"/>
        <v>1000</v>
      </c>
    </row>
    <row r="120" spans="1:9" ht="30" x14ac:dyDescent="0.25">
      <c r="A120" s="358" t="s">
        <v>161</v>
      </c>
      <c r="B120" s="359" t="s">
        <v>89</v>
      </c>
      <c r="C120" s="359" t="s">
        <v>162</v>
      </c>
      <c r="D120" s="359" t="s">
        <v>339</v>
      </c>
      <c r="E120" s="359" t="s">
        <v>90</v>
      </c>
      <c r="F120" s="361">
        <f t="shared" si="12"/>
        <v>1000</v>
      </c>
      <c r="G120" s="361">
        <f t="shared" si="12"/>
        <v>1100</v>
      </c>
      <c r="H120" s="361">
        <f t="shared" si="12"/>
        <v>1000</v>
      </c>
    </row>
    <row r="121" spans="1:9" ht="60" x14ac:dyDescent="0.25">
      <c r="A121" s="358" t="s">
        <v>163</v>
      </c>
      <c r="B121" s="359" t="s">
        <v>89</v>
      </c>
      <c r="C121" s="359" t="s">
        <v>162</v>
      </c>
      <c r="D121" s="359" t="s">
        <v>338</v>
      </c>
      <c r="E121" s="359" t="s">
        <v>90</v>
      </c>
      <c r="F121" s="361">
        <f>SUM(F122:F122)</f>
        <v>1000</v>
      </c>
      <c r="G121" s="361">
        <f>SUM(G122:G122)</f>
        <v>1100</v>
      </c>
      <c r="H121" s="361">
        <f>SUM(H122:H122)</f>
        <v>1000</v>
      </c>
    </row>
    <row r="122" spans="1:9" ht="54.75" customHeight="1" x14ac:dyDescent="0.25">
      <c r="A122" s="368" t="s">
        <v>337</v>
      </c>
      <c r="B122" s="369" t="s">
        <v>89</v>
      </c>
      <c r="C122" s="369" t="s">
        <v>162</v>
      </c>
      <c r="D122" s="369" t="s">
        <v>338</v>
      </c>
      <c r="E122" s="369" t="s">
        <v>103</v>
      </c>
      <c r="F122" s="371">
        <v>1000</v>
      </c>
      <c r="G122" s="371">
        <v>1100</v>
      </c>
      <c r="H122" s="371">
        <v>1000</v>
      </c>
    </row>
    <row r="123" spans="1:9" x14ac:dyDescent="0.25">
      <c r="G123" s="75"/>
      <c r="H123" s="75"/>
    </row>
  </sheetData>
  <autoFilter ref="A1:H123" xr:uid="{00000000-0001-0000-0300-000000000000}"/>
  <mergeCells count="6">
    <mergeCell ref="A5:H7"/>
    <mergeCell ref="A9:A10"/>
    <mergeCell ref="B9:E9"/>
    <mergeCell ref="F9:F10"/>
    <mergeCell ref="G9:G10"/>
    <mergeCell ref="H9:H10"/>
  </mergeCells>
  <pageMargins left="0.78740157480314965" right="0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"/>
  <sheetViews>
    <sheetView topLeftCell="A9" workbookViewId="0">
      <selection activeCell="B13" sqref="B13"/>
    </sheetView>
  </sheetViews>
  <sheetFormatPr defaultRowHeight="15" x14ac:dyDescent="0.25"/>
  <cols>
    <col min="1" max="1" width="4.7109375" style="21" customWidth="1"/>
    <col min="2" max="2" width="47.85546875" style="21" customWidth="1"/>
    <col min="3" max="3" width="13" style="21" customWidth="1"/>
    <col min="4" max="4" width="11.42578125" style="21" customWidth="1"/>
    <col min="5" max="5" width="10.140625" style="21" customWidth="1"/>
    <col min="6" max="256" width="9.140625" style="21"/>
    <col min="257" max="257" width="4.7109375" style="21" customWidth="1"/>
    <col min="258" max="258" width="47.85546875" style="21" customWidth="1"/>
    <col min="259" max="259" width="13" style="21" customWidth="1"/>
    <col min="260" max="260" width="11.42578125" style="21" customWidth="1"/>
    <col min="261" max="261" width="10.140625" style="21" customWidth="1"/>
    <col min="262" max="512" width="9.140625" style="21"/>
    <col min="513" max="513" width="4.7109375" style="21" customWidth="1"/>
    <col min="514" max="514" width="47.85546875" style="21" customWidth="1"/>
    <col min="515" max="515" width="13" style="21" customWidth="1"/>
    <col min="516" max="516" width="11.42578125" style="21" customWidth="1"/>
    <col min="517" max="517" width="10.140625" style="21" customWidth="1"/>
    <col min="518" max="768" width="9.140625" style="21"/>
    <col min="769" max="769" width="4.7109375" style="21" customWidth="1"/>
    <col min="770" max="770" width="47.85546875" style="21" customWidth="1"/>
    <col min="771" max="771" width="13" style="21" customWidth="1"/>
    <col min="772" max="772" width="11.42578125" style="21" customWidth="1"/>
    <col min="773" max="773" width="10.140625" style="21" customWidth="1"/>
    <col min="774" max="1024" width="9.140625" style="21"/>
    <col min="1025" max="1025" width="4.7109375" style="21" customWidth="1"/>
    <col min="1026" max="1026" width="47.85546875" style="21" customWidth="1"/>
    <col min="1027" max="1027" width="13" style="21" customWidth="1"/>
    <col min="1028" max="1028" width="11.42578125" style="21" customWidth="1"/>
    <col min="1029" max="1029" width="10.140625" style="21" customWidth="1"/>
    <col min="1030" max="1280" width="9.140625" style="21"/>
    <col min="1281" max="1281" width="4.7109375" style="21" customWidth="1"/>
    <col min="1282" max="1282" width="47.85546875" style="21" customWidth="1"/>
    <col min="1283" max="1283" width="13" style="21" customWidth="1"/>
    <col min="1284" max="1284" width="11.42578125" style="21" customWidth="1"/>
    <col min="1285" max="1285" width="10.140625" style="21" customWidth="1"/>
    <col min="1286" max="1536" width="9.140625" style="21"/>
    <col min="1537" max="1537" width="4.7109375" style="21" customWidth="1"/>
    <col min="1538" max="1538" width="47.85546875" style="21" customWidth="1"/>
    <col min="1539" max="1539" width="13" style="21" customWidth="1"/>
    <col min="1540" max="1540" width="11.42578125" style="21" customWidth="1"/>
    <col min="1541" max="1541" width="10.140625" style="21" customWidth="1"/>
    <col min="1542" max="1792" width="9.140625" style="21"/>
    <col min="1793" max="1793" width="4.7109375" style="21" customWidth="1"/>
    <col min="1794" max="1794" width="47.85546875" style="21" customWidth="1"/>
    <col min="1795" max="1795" width="13" style="21" customWidth="1"/>
    <col min="1796" max="1796" width="11.42578125" style="21" customWidth="1"/>
    <col min="1797" max="1797" width="10.140625" style="21" customWidth="1"/>
    <col min="1798" max="2048" width="9.140625" style="21"/>
    <col min="2049" max="2049" width="4.7109375" style="21" customWidth="1"/>
    <col min="2050" max="2050" width="47.85546875" style="21" customWidth="1"/>
    <col min="2051" max="2051" width="13" style="21" customWidth="1"/>
    <col min="2052" max="2052" width="11.42578125" style="21" customWidth="1"/>
    <col min="2053" max="2053" width="10.140625" style="21" customWidth="1"/>
    <col min="2054" max="2304" width="9.140625" style="21"/>
    <col min="2305" max="2305" width="4.7109375" style="21" customWidth="1"/>
    <col min="2306" max="2306" width="47.85546875" style="21" customWidth="1"/>
    <col min="2307" max="2307" width="13" style="21" customWidth="1"/>
    <col min="2308" max="2308" width="11.42578125" style="21" customWidth="1"/>
    <col min="2309" max="2309" width="10.140625" style="21" customWidth="1"/>
    <col min="2310" max="2560" width="9.140625" style="21"/>
    <col min="2561" max="2561" width="4.7109375" style="21" customWidth="1"/>
    <col min="2562" max="2562" width="47.85546875" style="21" customWidth="1"/>
    <col min="2563" max="2563" width="13" style="21" customWidth="1"/>
    <col min="2564" max="2564" width="11.42578125" style="21" customWidth="1"/>
    <col min="2565" max="2565" width="10.140625" style="21" customWidth="1"/>
    <col min="2566" max="2816" width="9.140625" style="21"/>
    <col min="2817" max="2817" width="4.7109375" style="21" customWidth="1"/>
    <col min="2818" max="2818" width="47.85546875" style="21" customWidth="1"/>
    <col min="2819" max="2819" width="13" style="21" customWidth="1"/>
    <col min="2820" max="2820" width="11.42578125" style="21" customWidth="1"/>
    <col min="2821" max="2821" width="10.140625" style="21" customWidth="1"/>
    <col min="2822" max="3072" width="9.140625" style="21"/>
    <col min="3073" max="3073" width="4.7109375" style="21" customWidth="1"/>
    <col min="3074" max="3074" width="47.85546875" style="21" customWidth="1"/>
    <col min="3075" max="3075" width="13" style="21" customWidth="1"/>
    <col min="3076" max="3076" width="11.42578125" style="21" customWidth="1"/>
    <col min="3077" max="3077" width="10.140625" style="21" customWidth="1"/>
    <col min="3078" max="3328" width="9.140625" style="21"/>
    <col min="3329" max="3329" width="4.7109375" style="21" customWidth="1"/>
    <col min="3330" max="3330" width="47.85546875" style="21" customWidth="1"/>
    <col min="3331" max="3331" width="13" style="21" customWidth="1"/>
    <col min="3332" max="3332" width="11.42578125" style="21" customWidth="1"/>
    <col min="3333" max="3333" width="10.140625" style="21" customWidth="1"/>
    <col min="3334" max="3584" width="9.140625" style="21"/>
    <col min="3585" max="3585" width="4.7109375" style="21" customWidth="1"/>
    <col min="3586" max="3586" width="47.85546875" style="21" customWidth="1"/>
    <col min="3587" max="3587" width="13" style="21" customWidth="1"/>
    <col min="3588" max="3588" width="11.42578125" style="21" customWidth="1"/>
    <col min="3589" max="3589" width="10.140625" style="21" customWidth="1"/>
    <col min="3590" max="3840" width="9.140625" style="21"/>
    <col min="3841" max="3841" width="4.7109375" style="21" customWidth="1"/>
    <col min="3842" max="3842" width="47.85546875" style="21" customWidth="1"/>
    <col min="3843" max="3843" width="13" style="21" customWidth="1"/>
    <col min="3844" max="3844" width="11.42578125" style="21" customWidth="1"/>
    <col min="3845" max="3845" width="10.140625" style="21" customWidth="1"/>
    <col min="3846" max="4096" width="9.140625" style="21"/>
    <col min="4097" max="4097" width="4.7109375" style="21" customWidth="1"/>
    <col min="4098" max="4098" width="47.85546875" style="21" customWidth="1"/>
    <col min="4099" max="4099" width="13" style="21" customWidth="1"/>
    <col min="4100" max="4100" width="11.42578125" style="21" customWidth="1"/>
    <col min="4101" max="4101" width="10.140625" style="21" customWidth="1"/>
    <col min="4102" max="4352" width="9.140625" style="21"/>
    <col min="4353" max="4353" width="4.7109375" style="21" customWidth="1"/>
    <col min="4354" max="4354" width="47.85546875" style="21" customWidth="1"/>
    <col min="4355" max="4355" width="13" style="21" customWidth="1"/>
    <col min="4356" max="4356" width="11.42578125" style="21" customWidth="1"/>
    <col min="4357" max="4357" width="10.140625" style="21" customWidth="1"/>
    <col min="4358" max="4608" width="9.140625" style="21"/>
    <col min="4609" max="4609" width="4.7109375" style="21" customWidth="1"/>
    <col min="4610" max="4610" width="47.85546875" style="21" customWidth="1"/>
    <col min="4611" max="4611" width="13" style="21" customWidth="1"/>
    <col min="4612" max="4612" width="11.42578125" style="21" customWidth="1"/>
    <col min="4613" max="4613" width="10.140625" style="21" customWidth="1"/>
    <col min="4614" max="4864" width="9.140625" style="21"/>
    <col min="4865" max="4865" width="4.7109375" style="21" customWidth="1"/>
    <col min="4866" max="4866" width="47.85546875" style="21" customWidth="1"/>
    <col min="4867" max="4867" width="13" style="21" customWidth="1"/>
    <col min="4868" max="4868" width="11.42578125" style="21" customWidth="1"/>
    <col min="4869" max="4869" width="10.140625" style="21" customWidth="1"/>
    <col min="4870" max="5120" width="9.140625" style="21"/>
    <col min="5121" max="5121" width="4.7109375" style="21" customWidth="1"/>
    <col min="5122" max="5122" width="47.85546875" style="21" customWidth="1"/>
    <col min="5123" max="5123" width="13" style="21" customWidth="1"/>
    <col min="5124" max="5124" width="11.42578125" style="21" customWidth="1"/>
    <col min="5125" max="5125" width="10.140625" style="21" customWidth="1"/>
    <col min="5126" max="5376" width="9.140625" style="21"/>
    <col min="5377" max="5377" width="4.7109375" style="21" customWidth="1"/>
    <col min="5378" max="5378" width="47.85546875" style="21" customWidth="1"/>
    <col min="5379" max="5379" width="13" style="21" customWidth="1"/>
    <col min="5380" max="5380" width="11.42578125" style="21" customWidth="1"/>
    <col min="5381" max="5381" width="10.140625" style="21" customWidth="1"/>
    <col min="5382" max="5632" width="9.140625" style="21"/>
    <col min="5633" max="5633" width="4.7109375" style="21" customWidth="1"/>
    <col min="5634" max="5634" width="47.85546875" style="21" customWidth="1"/>
    <col min="5635" max="5635" width="13" style="21" customWidth="1"/>
    <col min="5636" max="5636" width="11.42578125" style="21" customWidth="1"/>
    <col min="5637" max="5637" width="10.140625" style="21" customWidth="1"/>
    <col min="5638" max="5888" width="9.140625" style="21"/>
    <col min="5889" max="5889" width="4.7109375" style="21" customWidth="1"/>
    <col min="5890" max="5890" width="47.85546875" style="21" customWidth="1"/>
    <col min="5891" max="5891" width="13" style="21" customWidth="1"/>
    <col min="5892" max="5892" width="11.42578125" style="21" customWidth="1"/>
    <col min="5893" max="5893" width="10.140625" style="21" customWidth="1"/>
    <col min="5894" max="6144" width="9.140625" style="21"/>
    <col min="6145" max="6145" width="4.7109375" style="21" customWidth="1"/>
    <col min="6146" max="6146" width="47.85546875" style="21" customWidth="1"/>
    <col min="6147" max="6147" width="13" style="21" customWidth="1"/>
    <col min="6148" max="6148" width="11.42578125" style="21" customWidth="1"/>
    <col min="6149" max="6149" width="10.140625" style="21" customWidth="1"/>
    <col min="6150" max="6400" width="9.140625" style="21"/>
    <col min="6401" max="6401" width="4.7109375" style="21" customWidth="1"/>
    <col min="6402" max="6402" width="47.85546875" style="21" customWidth="1"/>
    <col min="6403" max="6403" width="13" style="21" customWidth="1"/>
    <col min="6404" max="6404" width="11.42578125" style="21" customWidth="1"/>
    <col min="6405" max="6405" width="10.140625" style="21" customWidth="1"/>
    <col min="6406" max="6656" width="9.140625" style="21"/>
    <col min="6657" max="6657" width="4.7109375" style="21" customWidth="1"/>
    <col min="6658" max="6658" width="47.85546875" style="21" customWidth="1"/>
    <col min="6659" max="6659" width="13" style="21" customWidth="1"/>
    <col min="6660" max="6660" width="11.42578125" style="21" customWidth="1"/>
    <col min="6661" max="6661" width="10.140625" style="21" customWidth="1"/>
    <col min="6662" max="6912" width="9.140625" style="21"/>
    <col min="6913" max="6913" width="4.7109375" style="21" customWidth="1"/>
    <col min="6914" max="6914" width="47.85546875" style="21" customWidth="1"/>
    <col min="6915" max="6915" width="13" style="21" customWidth="1"/>
    <col min="6916" max="6916" width="11.42578125" style="21" customWidth="1"/>
    <col min="6917" max="6917" width="10.140625" style="21" customWidth="1"/>
    <col min="6918" max="7168" width="9.140625" style="21"/>
    <col min="7169" max="7169" width="4.7109375" style="21" customWidth="1"/>
    <col min="7170" max="7170" width="47.85546875" style="21" customWidth="1"/>
    <col min="7171" max="7171" width="13" style="21" customWidth="1"/>
    <col min="7172" max="7172" width="11.42578125" style="21" customWidth="1"/>
    <col min="7173" max="7173" width="10.140625" style="21" customWidth="1"/>
    <col min="7174" max="7424" width="9.140625" style="21"/>
    <col min="7425" max="7425" width="4.7109375" style="21" customWidth="1"/>
    <col min="7426" max="7426" width="47.85546875" style="21" customWidth="1"/>
    <col min="7427" max="7427" width="13" style="21" customWidth="1"/>
    <col min="7428" max="7428" width="11.42578125" style="21" customWidth="1"/>
    <col min="7429" max="7429" width="10.140625" style="21" customWidth="1"/>
    <col min="7430" max="7680" width="9.140625" style="21"/>
    <col min="7681" max="7681" width="4.7109375" style="21" customWidth="1"/>
    <col min="7682" max="7682" width="47.85546875" style="21" customWidth="1"/>
    <col min="7683" max="7683" width="13" style="21" customWidth="1"/>
    <col min="7684" max="7684" width="11.42578125" style="21" customWidth="1"/>
    <col min="7685" max="7685" width="10.140625" style="21" customWidth="1"/>
    <col min="7686" max="7936" width="9.140625" style="21"/>
    <col min="7937" max="7937" width="4.7109375" style="21" customWidth="1"/>
    <col min="7938" max="7938" width="47.85546875" style="21" customWidth="1"/>
    <col min="7939" max="7939" width="13" style="21" customWidth="1"/>
    <col min="7940" max="7940" width="11.42578125" style="21" customWidth="1"/>
    <col min="7941" max="7941" width="10.140625" style="21" customWidth="1"/>
    <col min="7942" max="8192" width="9.140625" style="21"/>
    <col min="8193" max="8193" width="4.7109375" style="21" customWidth="1"/>
    <col min="8194" max="8194" width="47.85546875" style="21" customWidth="1"/>
    <col min="8195" max="8195" width="13" style="21" customWidth="1"/>
    <col min="8196" max="8196" width="11.42578125" style="21" customWidth="1"/>
    <col min="8197" max="8197" width="10.140625" style="21" customWidth="1"/>
    <col min="8198" max="8448" width="9.140625" style="21"/>
    <col min="8449" max="8449" width="4.7109375" style="21" customWidth="1"/>
    <col min="8450" max="8450" width="47.85546875" style="21" customWidth="1"/>
    <col min="8451" max="8451" width="13" style="21" customWidth="1"/>
    <col min="8452" max="8452" width="11.42578125" style="21" customWidth="1"/>
    <col min="8453" max="8453" width="10.140625" style="21" customWidth="1"/>
    <col min="8454" max="8704" width="9.140625" style="21"/>
    <col min="8705" max="8705" width="4.7109375" style="21" customWidth="1"/>
    <col min="8706" max="8706" width="47.85546875" style="21" customWidth="1"/>
    <col min="8707" max="8707" width="13" style="21" customWidth="1"/>
    <col min="8708" max="8708" width="11.42578125" style="21" customWidth="1"/>
    <col min="8709" max="8709" width="10.140625" style="21" customWidth="1"/>
    <col min="8710" max="8960" width="9.140625" style="21"/>
    <col min="8961" max="8961" width="4.7109375" style="21" customWidth="1"/>
    <col min="8962" max="8962" width="47.85546875" style="21" customWidth="1"/>
    <col min="8963" max="8963" width="13" style="21" customWidth="1"/>
    <col min="8964" max="8964" width="11.42578125" style="21" customWidth="1"/>
    <col min="8965" max="8965" width="10.140625" style="21" customWidth="1"/>
    <col min="8966" max="9216" width="9.140625" style="21"/>
    <col min="9217" max="9217" width="4.7109375" style="21" customWidth="1"/>
    <col min="9218" max="9218" width="47.85546875" style="21" customWidth="1"/>
    <col min="9219" max="9219" width="13" style="21" customWidth="1"/>
    <col min="9220" max="9220" width="11.42578125" style="21" customWidth="1"/>
    <col min="9221" max="9221" width="10.140625" style="21" customWidth="1"/>
    <col min="9222" max="9472" width="9.140625" style="21"/>
    <col min="9473" max="9473" width="4.7109375" style="21" customWidth="1"/>
    <col min="9474" max="9474" width="47.85546875" style="21" customWidth="1"/>
    <col min="9475" max="9475" width="13" style="21" customWidth="1"/>
    <col min="9476" max="9476" width="11.42578125" style="21" customWidth="1"/>
    <col min="9477" max="9477" width="10.140625" style="21" customWidth="1"/>
    <col min="9478" max="9728" width="9.140625" style="21"/>
    <col min="9729" max="9729" width="4.7109375" style="21" customWidth="1"/>
    <col min="9730" max="9730" width="47.85546875" style="21" customWidth="1"/>
    <col min="9731" max="9731" width="13" style="21" customWidth="1"/>
    <col min="9732" max="9732" width="11.42578125" style="21" customWidth="1"/>
    <col min="9733" max="9733" width="10.140625" style="21" customWidth="1"/>
    <col min="9734" max="9984" width="9.140625" style="21"/>
    <col min="9985" max="9985" width="4.7109375" style="21" customWidth="1"/>
    <col min="9986" max="9986" width="47.85546875" style="21" customWidth="1"/>
    <col min="9987" max="9987" width="13" style="21" customWidth="1"/>
    <col min="9988" max="9988" width="11.42578125" style="21" customWidth="1"/>
    <col min="9989" max="9989" width="10.140625" style="21" customWidth="1"/>
    <col min="9990" max="10240" width="9.140625" style="21"/>
    <col min="10241" max="10241" width="4.7109375" style="21" customWidth="1"/>
    <col min="10242" max="10242" width="47.85546875" style="21" customWidth="1"/>
    <col min="10243" max="10243" width="13" style="21" customWidth="1"/>
    <col min="10244" max="10244" width="11.42578125" style="21" customWidth="1"/>
    <col min="10245" max="10245" width="10.140625" style="21" customWidth="1"/>
    <col min="10246" max="10496" width="9.140625" style="21"/>
    <col min="10497" max="10497" width="4.7109375" style="21" customWidth="1"/>
    <col min="10498" max="10498" width="47.85546875" style="21" customWidth="1"/>
    <col min="10499" max="10499" width="13" style="21" customWidth="1"/>
    <col min="10500" max="10500" width="11.42578125" style="21" customWidth="1"/>
    <col min="10501" max="10501" width="10.140625" style="21" customWidth="1"/>
    <col min="10502" max="10752" width="9.140625" style="21"/>
    <col min="10753" max="10753" width="4.7109375" style="21" customWidth="1"/>
    <col min="10754" max="10754" width="47.85546875" style="21" customWidth="1"/>
    <col min="10755" max="10755" width="13" style="21" customWidth="1"/>
    <col min="10756" max="10756" width="11.42578125" style="21" customWidth="1"/>
    <col min="10757" max="10757" width="10.140625" style="21" customWidth="1"/>
    <col min="10758" max="11008" width="9.140625" style="21"/>
    <col min="11009" max="11009" width="4.7109375" style="21" customWidth="1"/>
    <col min="11010" max="11010" width="47.85546875" style="21" customWidth="1"/>
    <col min="11011" max="11011" width="13" style="21" customWidth="1"/>
    <col min="11012" max="11012" width="11.42578125" style="21" customWidth="1"/>
    <col min="11013" max="11013" width="10.140625" style="21" customWidth="1"/>
    <col min="11014" max="11264" width="9.140625" style="21"/>
    <col min="11265" max="11265" width="4.7109375" style="21" customWidth="1"/>
    <col min="11266" max="11266" width="47.85546875" style="21" customWidth="1"/>
    <col min="11267" max="11267" width="13" style="21" customWidth="1"/>
    <col min="11268" max="11268" width="11.42578125" style="21" customWidth="1"/>
    <col min="11269" max="11269" width="10.140625" style="21" customWidth="1"/>
    <col min="11270" max="11520" width="9.140625" style="21"/>
    <col min="11521" max="11521" width="4.7109375" style="21" customWidth="1"/>
    <col min="11522" max="11522" width="47.85546875" style="21" customWidth="1"/>
    <col min="11523" max="11523" width="13" style="21" customWidth="1"/>
    <col min="11524" max="11524" width="11.42578125" style="21" customWidth="1"/>
    <col min="11525" max="11525" width="10.140625" style="21" customWidth="1"/>
    <col min="11526" max="11776" width="9.140625" style="21"/>
    <col min="11777" max="11777" width="4.7109375" style="21" customWidth="1"/>
    <col min="11778" max="11778" width="47.85546875" style="21" customWidth="1"/>
    <col min="11779" max="11779" width="13" style="21" customWidth="1"/>
    <col min="11780" max="11780" width="11.42578125" style="21" customWidth="1"/>
    <col min="11781" max="11781" width="10.140625" style="21" customWidth="1"/>
    <col min="11782" max="12032" width="9.140625" style="21"/>
    <col min="12033" max="12033" width="4.7109375" style="21" customWidth="1"/>
    <col min="12034" max="12034" width="47.85546875" style="21" customWidth="1"/>
    <col min="12035" max="12035" width="13" style="21" customWidth="1"/>
    <col min="12036" max="12036" width="11.42578125" style="21" customWidth="1"/>
    <col min="12037" max="12037" width="10.140625" style="21" customWidth="1"/>
    <col min="12038" max="12288" width="9.140625" style="21"/>
    <col min="12289" max="12289" width="4.7109375" style="21" customWidth="1"/>
    <col min="12290" max="12290" width="47.85546875" style="21" customWidth="1"/>
    <col min="12291" max="12291" width="13" style="21" customWidth="1"/>
    <col min="12292" max="12292" width="11.42578125" style="21" customWidth="1"/>
    <col min="12293" max="12293" width="10.140625" style="21" customWidth="1"/>
    <col min="12294" max="12544" width="9.140625" style="21"/>
    <col min="12545" max="12545" width="4.7109375" style="21" customWidth="1"/>
    <col min="12546" max="12546" width="47.85546875" style="21" customWidth="1"/>
    <col min="12547" max="12547" width="13" style="21" customWidth="1"/>
    <col min="12548" max="12548" width="11.42578125" style="21" customWidth="1"/>
    <col min="12549" max="12549" width="10.140625" style="21" customWidth="1"/>
    <col min="12550" max="12800" width="9.140625" style="21"/>
    <col min="12801" max="12801" width="4.7109375" style="21" customWidth="1"/>
    <col min="12802" max="12802" width="47.85546875" style="21" customWidth="1"/>
    <col min="12803" max="12803" width="13" style="21" customWidth="1"/>
    <col min="12804" max="12804" width="11.42578125" style="21" customWidth="1"/>
    <col min="12805" max="12805" width="10.140625" style="21" customWidth="1"/>
    <col min="12806" max="13056" width="9.140625" style="21"/>
    <col min="13057" max="13057" width="4.7109375" style="21" customWidth="1"/>
    <col min="13058" max="13058" width="47.85546875" style="21" customWidth="1"/>
    <col min="13059" max="13059" width="13" style="21" customWidth="1"/>
    <col min="13060" max="13060" width="11.42578125" style="21" customWidth="1"/>
    <col min="13061" max="13061" width="10.140625" style="21" customWidth="1"/>
    <col min="13062" max="13312" width="9.140625" style="21"/>
    <col min="13313" max="13313" width="4.7109375" style="21" customWidth="1"/>
    <col min="13314" max="13314" width="47.85546875" style="21" customWidth="1"/>
    <col min="13315" max="13315" width="13" style="21" customWidth="1"/>
    <col min="13316" max="13316" width="11.42578125" style="21" customWidth="1"/>
    <col min="13317" max="13317" width="10.140625" style="21" customWidth="1"/>
    <col min="13318" max="13568" width="9.140625" style="21"/>
    <col min="13569" max="13569" width="4.7109375" style="21" customWidth="1"/>
    <col min="13570" max="13570" width="47.85546875" style="21" customWidth="1"/>
    <col min="13571" max="13571" width="13" style="21" customWidth="1"/>
    <col min="13572" max="13572" width="11.42578125" style="21" customWidth="1"/>
    <col min="13573" max="13573" width="10.140625" style="21" customWidth="1"/>
    <col min="13574" max="13824" width="9.140625" style="21"/>
    <col min="13825" max="13825" width="4.7109375" style="21" customWidth="1"/>
    <col min="13826" max="13826" width="47.85546875" style="21" customWidth="1"/>
    <col min="13827" max="13827" width="13" style="21" customWidth="1"/>
    <col min="13828" max="13828" width="11.42578125" style="21" customWidth="1"/>
    <col min="13829" max="13829" width="10.140625" style="21" customWidth="1"/>
    <col min="13830" max="14080" width="9.140625" style="21"/>
    <col min="14081" max="14081" width="4.7109375" style="21" customWidth="1"/>
    <col min="14082" max="14082" width="47.85546875" style="21" customWidth="1"/>
    <col min="14083" max="14083" width="13" style="21" customWidth="1"/>
    <col min="14084" max="14084" width="11.42578125" style="21" customWidth="1"/>
    <col min="14085" max="14085" width="10.140625" style="21" customWidth="1"/>
    <col min="14086" max="14336" width="9.140625" style="21"/>
    <col min="14337" max="14337" width="4.7109375" style="21" customWidth="1"/>
    <col min="14338" max="14338" width="47.85546875" style="21" customWidth="1"/>
    <col min="14339" max="14339" width="13" style="21" customWidth="1"/>
    <col min="14340" max="14340" width="11.42578125" style="21" customWidth="1"/>
    <col min="14341" max="14341" width="10.140625" style="21" customWidth="1"/>
    <col min="14342" max="14592" width="9.140625" style="21"/>
    <col min="14593" max="14593" width="4.7109375" style="21" customWidth="1"/>
    <col min="14594" max="14594" width="47.85546875" style="21" customWidth="1"/>
    <col min="14595" max="14595" width="13" style="21" customWidth="1"/>
    <col min="14596" max="14596" width="11.42578125" style="21" customWidth="1"/>
    <col min="14597" max="14597" width="10.140625" style="21" customWidth="1"/>
    <col min="14598" max="14848" width="9.140625" style="21"/>
    <col min="14849" max="14849" width="4.7109375" style="21" customWidth="1"/>
    <col min="14850" max="14850" width="47.85546875" style="21" customWidth="1"/>
    <col min="14851" max="14851" width="13" style="21" customWidth="1"/>
    <col min="14852" max="14852" width="11.42578125" style="21" customWidth="1"/>
    <col min="14853" max="14853" width="10.140625" style="21" customWidth="1"/>
    <col min="14854" max="15104" width="9.140625" style="21"/>
    <col min="15105" max="15105" width="4.7109375" style="21" customWidth="1"/>
    <col min="15106" max="15106" width="47.85546875" style="21" customWidth="1"/>
    <col min="15107" max="15107" width="13" style="21" customWidth="1"/>
    <col min="15108" max="15108" width="11.42578125" style="21" customWidth="1"/>
    <col min="15109" max="15109" width="10.140625" style="21" customWidth="1"/>
    <col min="15110" max="15360" width="9.140625" style="21"/>
    <col min="15361" max="15361" width="4.7109375" style="21" customWidth="1"/>
    <col min="15362" max="15362" width="47.85546875" style="21" customWidth="1"/>
    <col min="15363" max="15363" width="13" style="21" customWidth="1"/>
    <col min="15364" max="15364" width="11.42578125" style="21" customWidth="1"/>
    <col min="15365" max="15365" width="10.140625" style="21" customWidth="1"/>
    <col min="15366" max="15616" width="9.140625" style="21"/>
    <col min="15617" max="15617" width="4.7109375" style="21" customWidth="1"/>
    <col min="15618" max="15618" width="47.85546875" style="21" customWidth="1"/>
    <col min="15619" max="15619" width="13" style="21" customWidth="1"/>
    <col min="15620" max="15620" width="11.42578125" style="21" customWidth="1"/>
    <col min="15621" max="15621" width="10.140625" style="21" customWidth="1"/>
    <col min="15622" max="15872" width="9.140625" style="21"/>
    <col min="15873" max="15873" width="4.7109375" style="21" customWidth="1"/>
    <col min="15874" max="15874" width="47.85546875" style="21" customWidth="1"/>
    <col min="15875" max="15875" width="13" style="21" customWidth="1"/>
    <col min="15876" max="15876" width="11.42578125" style="21" customWidth="1"/>
    <col min="15877" max="15877" width="10.140625" style="21" customWidth="1"/>
    <col min="15878" max="16128" width="9.140625" style="21"/>
    <col min="16129" max="16129" width="4.7109375" style="21" customWidth="1"/>
    <col min="16130" max="16130" width="47.85546875" style="21" customWidth="1"/>
    <col min="16131" max="16131" width="13" style="21" customWidth="1"/>
    <col min="16132" max="16132" width="11.42578125" style="21" customWidth="1"/>
    <col min="16133" max="16133" width="10.140625" style="21" customWidth="1"/>
    <col min="16134" max="16384" width="9.140625" style="21"/>
  </cols>
  <sheetData>
    <row r="1" spans="1:5" ht="15.75" x14ac:dyDescent="0.25">
      <c r="E1" s="41" t="s">
        <v>219</v>
      </c>
    </row>
    <row r="2" spans="1:5" ht="15.75" x14ac:dyDescent="0.25">
      <c r="E2" s="41" t="s">
        <v>220</v>
      </c>
    </row>
    <row r="3" spans="1:5" ht="15.75" x14ac:dyDescent="0.25">
      <c r="E3" s="41" t="s">
        <v>221</v>
      </c>
    </row>
    <row r="4" spans="1:5" ht="15.75" x14ac:dyDescent="0.25">
      <c r="E4" s="41" t="s">
        <v>322</v>
      </c>
    </row>
    <row r="7" spans="1:5" x14ac:dyDescent="0.25">
      <c r="A7" s="92" t="s">
        <v>237</v>
      </c>
      <c r="B7" s="92"/>
      <c r="C7" s="92"/>
      <c r="D7" s="92"/>
      <c r="E7" s="92"/>
    </row>
    <row r="8" spans="1:5" ht="72" customHeight="1" x14ac:dyDescent="0.25">
      <c r="A8" s="93"/>
      <c r="B8" s="93"/>
      <c r="C8" s="93"/>
      <c r="D8" s="93"/>
      <c r="E8" s="93"/>
    </row>
    <row r="9" spans="1:5" ht="78.75" x14ac:dyDescent="0.25">
      <c r="A9" s="505" t="s">
        <v>222</v>
      </c>
      <c r="B9" s="506" t="s">
        <v>223</v>
      </c>
      <c r="C9" s="507" t="s">
        <v>224</v>
      </c>
      <c r="D9" s="507" t="s">
        <v>225</v>
      </c>
      <c r="E9" s="507" t="s">
        <v>238</v>
      </c>
    </row>
    <row r="10" spans="1:5" ht="31.5" x14ac:dyDescent="0.25">
      <c r="A10" s="508" t="s">
        <v>226</v>
      </c>
      <c r="B10" s="63" t="s">
        <v>227</v>
      </c>
      <c r="C10" s="509">
        <v>211.89</v>
      </c>
      <c r="D10" s="509">
        <v>0</v>
      </c>
      <c r="E10" s="509">
        <v>0</v>
      </c>
    </row>
    <row r="11" spans="1:5" ht="31.5" x14ac:dyDescent="0.25">
      <c r="A11" s="510" t="s">
        <v>228</v>
      </c>
      <c r="B11" s="511" t="s">
        <v>229</v>
      </c>
      <c r="C11" s="512">
        <v>133.80000000000001</v>
      </c>
      <c r="D11" s="512">
        <v>0</v>
      </c>
      <c r="E11" s="512">
        <v>0</v>
      </c>
    </row>
    <row r="12" spans="1:5" ht="15.75" hidden="1" x14ac:dyDescent="0.25">
      <c r="A12" s="513" t="s">
        <v>228</v>
      </c>
      <c r="B12" s="514"/>
      <c r="C12" s="515"/>
      <c r="D12" s="515"/>
      <c r="E12" s="515"/>
    </row>
    <row r="13" spans="1:5" ht="63" x14ac:dyDescent="0.25">
      <c r="A13" s="516" t="s">
        <v>230</v>
      </c>
      <c r="B13" s="517" t="s">
        <v>239</v>
      </c>
      <c r="C13" s="509">
        <v>32.6</v>
      </c>
      <c r="D13" s="509">
        <v>0</v>
      </c>
      <c r="E13" s="509">
        <v>0</v>
      </c>
    </row>
    <row r="14" spans="1:5" ht="47.25" x14ac:dyDescent="0.25">
      <c r="A14" s="508" t="s">
        <v>231</v>
      </c>
      <c r="B14" s="63" t="s">
        <v>232</v>
      </c>
      <c r="C14" s="509">
        <v>49.8</v>
      </c>
      <c r="D14" s="509">
        <v>0</v>
      </c>
      <c r="E14" s="509">
        <v>0</v>
      </c>
    </row>
    <row r="15" spans="1:5" ht="31.5" x14ac:dyDescent="0.25">
      <c r="A15" s="518" t="s">
        <v>233</v>
      </c>
      <c r="B15" s="63" t="s">
        <v>234</v>
      </c>
      <c r="C15" s="509">
        <v>46.1</v>
      </c>
      <c r="D15" s="509">
        <v>0</v>
      </c>
      <c r="E15" s="509">
        <v>0</v>
      </c>
    </row>
    <row r="16" spans="1:5" ht="63" x14ac:dyDescent="0.25">
      <c r="A16" s="519" t="s">
        <v>235</v>
      </c>
      <c r="B16" s="514" t="s">
        <v>236</v>
      </c>
      <c r="C16" s="509">
        <v>121.23</v>
      </c>
      <c r="D16" s="509">
        <v>0</v>
      </c>
      <c r="E16" s="509">
        <v>0</v>
      </c>
    </row>
    <row r="17" spans="1:5" ht="15.75" x14ac:dyDescent="0.25">
      <c r="A17" s="520"/>
      <c r="B17" s="521" t="s">
        <v>213</v>
      </c>
      <c r="C17" s="522">
        <f>SUM(C10:C16)</f>
        <v>595.42000000000007</v>
      </c>
      <c r="D17" s="522">
        <f>SUM(D10:D16)</f>
        <v>0</v>
      </c>
      <c r="E17" s="522">
        <f>SUM(E10:E16)</f>
        <v>0</v>
      </c>
    </row>
  </sheetData>
  <mergeCells count="1">
    <mergeCell ref="A7:E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1"/>
  <sheetViews>
    <sheetView workbookViewId="0">
      <selection activeCell="A9" sqref="A9:C11"/>
    </sheetView>
  </sheetViews>
  <sheetFormatPr defaultRowHeight="15" x14ac:dyDescent="0.25"/>
  <cols>
    <col min="1" max="1" width="22.85546875" style="21" customWidth="1"/>
    <col min="2" max="2" width="41" style="21" customWidth="1"/>
    <col min="3" max="3" width="19.140625" style="21" customWidth="1"/>
    <col min="4" max="256" width="9.140625" style="21"/>
    <col min="257" max="257" width="22.85546875" style="21" customWidth="1"/>
    <col min="258" max="258" width="53" style="21" customWidth="1"/>
    <col min="259" max="259" width="19.140625" style="21" customWidth="1"/>
    <col min="260" max="512" width="9.140625" style="21"/>
    <col min="513" max="513" width="22.85546875" style="21" customWidth="1"/>
    <col min="514" max="514" width="53" style="21" customWidth="1"/>
    <col min="515" max="515" width="19.140625" style="21" customWidth="1"/>
    <col min="516" max="768" width="9.140625" style="21"/>
    <col min="769" max="769" width="22.85546875" style="21" customWidth="1"/>
    <col min="770" max="770" width="53" style="21" customWidth="1"/>
    <col min="771" max="771" width="19.140625" style="21" customWidth="1"/>
    <col min="772" max="1024" width="9.140625" style="21"/>
    <col min="1025" max="1025" width="22.85546875" style="21" customWidth="1"/>
    <col min="1026" max="1026" width="53" style="21" customWidth="1"/>
    <col min="1027" max="1027" width="19.140625" style="21" customWidth="1"/>
    <col min="1028" max="1280" width="9.140625" style="21"/>
    <col min="1281" max="1281" width="22.85546875" style="21" customWidth="1"/>
    <col min="1282" max="1282" width="53" style="21" customWidth="1"/>
    <col min="1283" max="1283" width="19.140625" style="21" customWidth="1"/>
    <col min="1284" max="1536" width="9.140625" style="21"/>
    <col min="1537" max="1537" width="22.85546875" style="21" customWidth="1"/>
    <col min="1538" max="1538" width="53" style="21" customWidth="1"/>
    <col min="1539" max="1539" width="19.140625" style="21" customWidth="1"/>
    <col min="1540" max="1792" width="9.140625" style="21"/>
    <col min="1793" max="1793" width="22.85546875" style="21" customWidth="1"/>
    <col min="1794" max="1794" width="53" style="21" customWidth="1"/>
    <col min="1795" max="1795" width="19.140625" style="21" customWidth="1"/>
    <col min="1796" max="2048" width="9.140625" style="21"/>
    <col min="2049" max="2049" width="22.85546875" style="21" customWidth="1"/>
    <col min="2050" max="2050" width="53" style="21" customWidth="1"/>
    <col min="2051" max="2051" width="19.140625" style="21" customWidth="1"/>
    <col min="2052" max="2304" width="9.140625" style="21"/>
    <col min="2305" max="2305" width="22.85546875" style="21" customWidth="1"/>
    <col min="2306" max="2306" width="53" style="21" customWidth="1"/>
    <col min="2307" max="2307" width="19.140625" style="21" customWidth="1"/>
    <col min="2308" max="2560" width="9.140625" style="21"/>
    <col min="2561" max="2561" width="22.85546875" style="21" customWidth="1"/>
    <col min="2562" max="2562" width="53" style="21" customWidth="1"/>
    <col min="2563" max="2563" width="19.140625" style="21" customWidth="1"/>
    <col min="2564" max="2816" width="9.140625" style="21"/>
    <col min="2817" max="2817" width="22.85546875" style="21" customWidth="1"/>
    <col min="2818" max="2818" width="53" style="21" customWidth="1"/>
    <col min="2819" max="2819" width="19.140625" style="21" customWidth="1"/>
    <col min="2820" max="3072" width="9.140625" style="21"/>
    <col min="3073" max="3073" width="22.85546875" style="21" customWidth="1"/>
    <col min="3074" max="3074" width="53" style="21" customWidth="1"/>
    <col min="3075" max="3075" width="19.140625" style="21" customWidth="1"/>
    <col min="3076" max="3328" width="9.140625" style="21"/>
    <col min="3329" max="3329" width="22.85546875" style="21" customWidth="1"/>
    <col min="3330" max="3330" width="53" style="21" customWidth="1"/>
    <col min="3331" max="3331" width="19.140625" style="21" customWidth="1"/>
    <col min="3332" max="3584" width="9.140625" style="21"/>
    <col min="3585" max="3585" width="22.85546875" style="21" customWidth="1"/>
    <col min="3586" max="3586" width="53" style="21" customWidth="1"/>
    <col min="3587" max="3587" width="19.140625" style="21" customWidth="1"/>
    <col min="3588" max="3840" width="9.140625" style="21"/>
    <col min="3841" max="3841" width="22.85546875" style="21" customWidth="1"/>
    <col min="3842" max="3842" width="53" style="21" customWidth="1"/>
    <col min="3843" max="3843" width="19.140625" style="21" customWidth="1"/>
    <col min="3844" max="4096" width="9.140625" style="21"/>
    <col min="4097" max="4097" width="22.85546875" style="21" customWidth="1"/>
    <col min="4098" max="4098" width="53" style="21" customWidth="1"/>
    <col min="4099" max="4099" width="19.140625" style="21" customWidth="1"/>
    <col min="4100" max="4352" width="9.140625" style="21"/>
    <col min="4353" max="4353" width="22.85546875" style="21" customWidth="1"/>
    <col min="4354" max="4354" width="53" style="21" customWidth="1"/>
    <col min="4355" max="4355" width="19.140625" style="21" customWidth="1"/>
    <col min="4356" max="4608" width="9.140625" style="21"/>
    <col min="4609" max="4609" width="22.85546875" style="21" customWidth="1"/>
    <col min="4610" max="4610" width="53" style="21" customWidth="1"/>
    <col min="4611" max="4611" width="19.140625" style="21" customWidth="1"/>
    <col min="4612" max="4864" width="9.140625" style="21"/>
    <col min="4865" max="4865" width="22.85546875" style="21" customWidth="1"/>
    <col min="4866" max="4866" width="53" style="21" customWidth="1"/>
    <col min="4867" max="4867" width="19.140625" style="21" customWidth="1"/>
    <col min="4868" max="5120" width="9.140625" style="21"/>
    <col min="5121" max="5121" width="22.85546875" style="21" customWidth="1"/>
    <col min="5122" max="5122" width="53" style="21" customWidth="1"/>
    <col min="5123" max="5123" width="19.140625" style="21" customWidth="1"/>
    <col min="5124" max="5376" width="9.140625" style="21"/>
    <col min="5377" max="5377" width="22.85546875" style="21" customWidth="1"/>
    <col min="5378" max="5378" width="53" style="21" customWidth="1"/>
    <col min="5379" max="5379" width="19.140625" style="21" customWidth="1"/>
    <col min="5380" max="5632" width="9.140625" style="21"/>
    <col min="5633" max="5633" width="22.85546875" style="21" customWidth="1"/>
    <col min="5634" max="5634" width="53" style="21" customWidth="1"/>
    <col min="5635" max="5635" width="19.140625" style="21" customWidth="1"/>
    <col min="5636" max="5888" width="9.140625" style="21"/>
    <col min="5889" max="5889" width="22.85546875" style="21" customWidth="1"/>
    <col min="5890" max="5890" width="53" style="21" customWidth="1"/>
    <col min="5891" max="5891" width="19.140625" style="21" customWidth="1"/>
    <col min="5892" max="6144" width="9.140625" style="21"/>
    <col min="6145" max="6145" width="22.85546875" style="21" customWidth="1"/>
    <col min="6146" max="6146" width="53" style="21" customWidth="1"/>
    <col min="6147" max="6147" width="19.140625" style="21" customWidth="1"/>
    <col min="6148" max="6400" width="9.140625" style="21"/>
    <col min="6401" max="6401" width="22.85546875" style="21" customWidth="1"/>
    <col min="6402" max="6402" width="53" style="21" customWidth="1"/>
    <col min="6403" max="6403" width="19.140625" style="21" customWidth="1"/>
    <col min="6404" max="6656" width="9.140625" style="21"/>
    <col min="6657" max="6657" width="22.85546875" style="21" customWidth="1"/>
    <col min="6658" max="6658" width="53" style="21" customWidth="1"/>
    <col min="6659" max="6659" width="19.140625" style="21" customWidth="1"/>
    <col min="6660" max="6912" width="9.140625" style="21"/>
    <col min="6913" max="6913" width="22.85546875" style="21" customWidth="1"/>
    <col min="6914" max="6914" width="53" style="21" customWidth="1"/>
    <col min="6915" max="6915" width="19.140625" style="21" customWidth="1"/>
    <col min="6916" max="7168" width="9.140625" style="21"/>
    <col min="7169" max="7169" width="22.85546875" style="21" customWidth="1"/>
    <col min="7170" max="7170" width="53" style="21" customWidth="1"/>
    <col min="7171" max="7171" width="19.140625" style="21" customWidth="1"/>
    <col min="7172" max="7424" width="9.140625" style="21"/>
    <col min="7425" max="7425" width="22.85546875" style="21" customWidth="1"/>
    <col min="7426" max="7426" width="53" style="21" customWidth="1"/>
    <col min="7427" max="7427" width="19.140625" style="21" customWidth="1"/>
    <col min="7428" max="7680" width="9.140625" style="21"/>
    <col min="7681" max="7681" width="22.85546875" style="21" customWidth="1"/>
    <col min="7682" max="7682" width="53" style="21" customWidth="1"/>
    <col min="7683" max="7683" width="19.140625" style="21" customWidth="1"/>
    <col min="7684" max="7936" width="9.140625" style="21"/>
    <col min="7937" max="7937" width="22.85546875" style="21" customWidth="1"/>
    <col min="7938" max="7938" width="53" style="21" customWidth="1"/>
    <col min="7939" max="7939" width="19.140625" style="21" customWidth="1"/>
    <col min="7940" max="8192" width="9.140625" style="21"/>
    <col min="8193" max="8193" width="22.85546875" style="21" customWidth="1"/>
    <col min="8194" max="8194" width="53" style="21" customWidth="1"/>
    <col min="8195" max="8195" width="19.140625" style="21" customWidth="1"/>
    <col min="8196" max="8448" width="9.140625" style="21"/>
    <col min="8449" max="8449" width="22.85546875" style="21" customWidth="1"/>
    <col min="8450" max="8450" width="53" style="21" customWidth="1"/>
    <col min="8451" max="8451" width="19.140625" style="21" customWidth="1"/>
    <col min="8452" max="8704" width="9.140625" style="21"/>
    <col min="8705" max="8705" width="22.85546875" style="21" customWidth="1"/>
    <col min="8706" max="8706" width="53" style="21" customWidth="1"/>
    <col min="8707" max="8707" width="19.140625" style="21" customWidth="1"/>
    <col min="8708" max="8960" width="9.140625" style="21"/>
    <col min="8961" max="8961" width="22.85546875" style="21" customWidth="1"/>
    <col min="8962" max="8962" width="53" style="21" customWidth="1"/>
    <col min="8963" max="8963" width="19.140625" style="21" customWidth="1"/>
    <col min="8964" max="9216" width="9.140625" style="21"/>
    <col min="9217" max="9217" width="22.85546875" style="21" customWidth="1"/>
    <col min="9218" max="9218" width="53" style="21" customWidth="1"/>
    <col min="9219" max="9219" width="19.140625" style="21" customWidth="1"/>
    <col min="9220" max="9472" width="9.140625" style="21"/>
    <col min="9473" max="9473" width="22.85546875" style="21" customWidth="1"/>
    <col min="9474" max="9474" width="53" style="21" customWidth="1"/>
    <col min="9475" max="9475" width="19.140625" style="21" customWidth="1"/>
    <col min="9476" max="9728" width="9.140625" style="21"/>
    <col min="9729" max="9729" width="22.85546875" style="21" customWidth="1"/>
    <col min="9730" max="9730" width="53" style="21" customWidth="1"/>
    <col min="9731" max="9731" width="19.140625" style="21" customWidth="1"/>
    <col min="9732" max="9984" width="9.140625" style="21"/>
    <col min="9985" max="9985" width="22.85546875" style="21" customWidth="1"/>
    <col min="9986" max="9986" width="53" style="21" customWidth="1"/>
    <col min="9987" max="9987" width="19.140625" style="21" customWidth="1"/>
    <col min="9988" max="10240" width="9.140625" style="21"/>
    <col min="10241" max="10241" width="22.85546875" style="21" customWidth="1"/>
    <col min="10242" max="10242" width="53" style="21" customWidth="1"/>
    <col min="10243" max="10243" width="19.140625" style="21" customWidth="1"/>
    <col min="10244" max="10496" width="9.140625" style="21"/>
    <col min="10497" max="10497" width="22.85546875" style="21" customWidth="1"/>
    <col min="10498" max="10498" width="53" style="21" customWidth="1"/>
    <col min="10499" max="10499" width="19.140625" style="21" customWidth="1"/>
    <col min="10500" max="10752" width="9.140625" style="21"/>
    <col min="10753" max="10753" width="22.85546875" style="21" customWidth="1"/>
    <col min="10754" max="10754" width="53" style="21" customWidth="1"/>
    <col min="10755" max="10755" width="19.140625" style="21" customWidth="1"/>
    <col min="10756" max="11008" width="9.140625" style="21"/>
    <col min="11009" max="11009" width="22.85546875" style="21" customWidth="1"/>
    <col min="11010" max="11010" width="53" style="21" customWidth="1"/>
    <col min="11011" max="11011" width="19.140625" style="21" customWidth="1"/>
    <col min="11012" max="11264" width="9.140625" style="21"/>
    <col min="11265" max="11265" width="22.85546875" style="21" customWidth="1"/>
    <col min="11266" max="11266" width="53" style="21" customWidth="1"/>
    <col min="11267" max="11267" width="19.140625" style="21" customWidth="1"/>
    <col min="11268" max="11520" width="9.140625" style="21"/>
    <col min="11521" max="11521" width="22.85546875" style="21" customWidth="1"/>
    <col min="11522" max="11522" width="53" style="21" customWidth="1"/>
    <col min="11523" max="11523" width="19.140625" style="21" customWidth="1"/>
    <col min="11524" max="11776" width="9.140625" style="21"/>
    <col min="11777" max="11777" width="22.85546875" style="21" customWidth="1"/>
    <col min="11778" max="11778" width="53" style="21" customWidth="1"/>
    <col min="11779" max="11779" width="19.140625" style="21" customWidth="1"/>
    <col min="11780" max="12032" width="9.140625" style="21"/>
    <col min="12033" max="12033" width="22.85546875" style="21" customWidth="1"/>
    <col min="12034" max="12034" width="53" style="21" customWidth="1"/>
    <col min="12035" max="12035" width="19.140625" style="21" customWidth="1"/>
    <col min="12036" max="12288" width="9.140625" style="21"/>
    <col min="12289" max="12289" width="22.85546875" style="21" customWidth="1"/>
    <col min="12290" max="12290" width="53" style="21" customWidth="1"/>
    <col min="12291" max="12291" width="19.140625" style="21" customWidth="1"/>
    <col min="12292" max="12544" width="9.140625" style="21"/>
    <col min="12545" max="12545" width="22.85546875" style="21" customWidth="1"/>
    <col min="12546" max="12546" width="53" style="21" customWidth="1"/>
    <col min="12547" max="12547" width="19.140625" style="21" customWidth="1"/>
    <col min="12548" max="12800" width="9.140625" style="21"/>
    <col min="12801" max="12801" width="22.85546875" style="21" customWidth="1"/>
    <col min="12802" max="12802" width="53" style="21" customWidth="1"/>
    <col min="12803" max="12803" width="19.140625" style="21" customWidth="1"/>
    <col min="12804" max="13056" width="9.140625" style="21"/>
    <col min="13057" max="13057" width="22.85546875" style="21" customWidth="1"/>
    <col min="13058" max="13058" width="53" style="21" customWidth="1"/>
    <col min="13059" max="13059" width="19.140625" style="21" customWidth="1"/>
    <col min="13060" max="13312" width="9.140625" style="21"/>
    <col min="13313" max="13313" width="22.85546875" style="21" customWidth="1"/>
    <col min="13314" max="13314" width="53" style="21" customWidth="1"/>
    <col min="13315" max="13315" width="19.140625" style="21" customWidth="1"/>
    <col min="13316" max="13568" width="9.140625" style="21"/>
    <col min="13569" max="13569" width="22.85546875" style="21" customWidth="1"/>
    <col min="13570" max="13570" width="53" style="21" customWidth="1"/>
    <col min="13571" max="13571" width="19.140625" style="21" customWidth="1"/>
    <col min="13572" max="13824" width="9.140625" style="21"/>
    <col min="13825" max="13825" width="22.85546875" style="21" customWidth="1"/>
    <col min="13826" max="13826" width="53" style="21" customWidth="1"/>
    <col min="13827" max="13827" width="19.140625" style="21" customWidth="1"/>
    <col min="13828" max="14080" width="9.140625" style="21"/>
    <col min="14081" max="14081" width="22.85546875" style="21" customWidth="1"/>
    <col min="14082" max="14082" width="53" style="21" customWidth="1"/>
    <col min="14083" max="14083" width="19.140625" style="21" customWidth="1"/>
    <col min="14084" max="14336" width="9.140625" style="21"/>
    <col min="14337" max="14337" width="22.85546875" style="21" customWidth="1"/>
    <col min="14338" max="14338" width="53" style="21" customWidth="1"/>
    <col min="14339" max="14339" width="19.140625" style="21" customWidth="1"/>
    <col min="14340" max="14592" width="9.140625" style="21"/>
    <col min="14593" max="14593" width="22.85546875" style="21" customWidth="1"/>
    <col min="14594" max="14594" width="53" style="21" customWidth="1"/>
    <col min="14595" max="14595" width="19.140625" style="21" customWidth="1"/>
    <col min="14596" max="14848" width="9.140625" style="21"/>
    <col min="14849" max="14849" width="22.85546875" style="21" customWidth="1"/>
    <col min="14850" max="14850" width="53" style="21" customWidth="1"/>
    <col min="14851" max="14851" width="19.140625" style="21" customWidth="1"/>
    <col min="14852" max="15104" width="9.140625" style="21"/>
    <col min="15105" max="15105" width="22.85546875" style="21" customWidth="1"/>
    <col min="15106" max="15106" width="53" style="21" customWidth="1"/>
    <col min="15107" max="15107" width="19.140625" style="21" customWidth="1"/>
    <col min="15108" max="15360" width="9.140625" style="21"/>
    <col min="15361" max="15361" width="22.85546875" style="21" customWidth="1"/>
    <col min="15362" max="15362" width="53" style="21" customWidth="1"/>
    <col min="15363" max="15363" width="19.140625" style="21" customWidth="1"/>
    <col min="15364" max="15616" width="9.140625" style="21"/>
    <col min="15617" max="15617" width="22.85546875" style="21" customWidth="1"/>
    <col min="15618" max="15618" width="53" style="21" customWidth="1"/>
    <col min="15619" max="15619" width="19.140625" style="21" customWidth="1"/>
    <col min="15620" max="15872" width="9.140625" style="21"/>
    <col min="15873" max="15873" width="22.85546875" style="21" customWidth="1"/>
    <col min="15874" max="15874" width="53" style="21" customWidth="1"/>
    <col min="15875" max="15875" width="19.140625" style="21" customWidth="1"/>
    <col min="15876" max="16128" width="9.140625" style="21"/>
    <col min="16129" max="16129" width="22.85546875" style="21" customWidth="1"/>
    <col min="16130" max="16130" width="53" style="21" customWidth="1"/>
    <col min="16131" max="16131" width="19.140625" style="21" customWidth="1"/>
    <col min="16132" max="16384" width="9.140625" style="21"/>
  </cols>
  <sheetData>
    <row r="1" spans="1:3" ht="15.75" x14ac:dyDescent="0.25">
      <c r="B1" s="94" t="s">
        <v>240</v>
      </c>
      <c r="C1" s="94"/>
    </row>
    <row r="2" spans="1:3" ht="15.75" x14ac:dyDescent="0.25">
      <c r="B2" s="94" t="s">
        <v>220</v>
      </c>
      <c r="C2" s="94"/>
    </row>
    <row r="3" spans="1:3" ht="15.75" x14ac:dyDescent="0.25">
      <c r="B3" s="94" t="s">
        <v>221</v>
      </c>
      <c r="C3" s="94"/>
    </row>
    <row r="4" spans="1:3" ht="15.75" x14ac:dyDescent="0.25">
      <c r="B4" s="94" t="s">
        <v>322</v>
      </c>
      <c r="C4" s="94"/>
    </row>
    <row r="7" spans="1:3" ht="15.75" x14ac:dyDescent="0.25">
      <c r="A7" s="95" t="s">
        <v>241</v>
      </c>
      <c r="B7" s="95"/>
      <c r="C7" s="95"/>
    </row>
    <row r="8" spans="1:3" ht="16.5" thickBot="1" x14ac:dyDescent="0.3">
      <c r="A8" s="42"/>
      <c r="B8" s="42"/>
      <c r="C8" s="42"/>
    </row>
    <row r="9" spans="1:3" ht="15.75" x14ac:dyDescent="0.25">
      <c r="A9" s="43"/>
      <c r="B9" s="44" t="s">
        <v>242</v>
      </c>
      <c r="C9" s="45" t="s">
        <v>243</v>
      </c>
    </row>
    <row r="10" spans="1:3" ht="78.75" x14ac:dyDescent="0.25">
      <c r="A10" s="46" t="s">
        <v>244</v>
      </c>
      <c r="B10" s="47" t="s">
        <v>88</v>
      </c>
      <c r="C10" s="48" t="s">
        <v>245</v>
      </c>
    </row>
    <row r="11" spans="1:3" ht="48" thickBot="1" x14ac:dyDescent="0.3">
      <c r="A11" s="49" t="s">
        <v>246</v>
      </c>
      <c r="B11" s="50" t="s">
        <v>247</v>
      </c>
      <c r="C11" s="51" t="s">
        <v>245</v>
      </c>
    </row>
  </sheetData>
  <mergeCells count="5">
    <mergeCell ref="B1:C1"/>
    <mergeCell ref="B2:C2"/>
    <mergeCell ref="B3:C3"/>
    <mergeCell ref="B4:C4"/>
    <mergeCell ref="A7:C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1"/>
  <sheetViews>
    <sheetView workbookViewId="0">
      <selection activeCell="C14" sqref="C14"/>
    </sheetView>
  </sheetViews>
  <sheetFormatPr defaultRowHeight="15" x14ac:dyDescent="0.25"/>
  <cols>
    <col min="1" max="1" width="6.85546875" style="21" customWidth="1"/>
    <col min="2" max="2" width="57.85546875" style="21" customWidth="1"/>
    <col min="3" max="3" width="18" style="21" customWidth="1"/>
    <col min="4" max="256" width="9.140625" style="21"/>
    <col min="257" max="257" width="6.85546875" style="21" customWidth="1"/>
    <col min="258" max="258" width="57.85546875" style="21" customWidth="1"/>
    <col min="259" max="259" width="18" style="21" customWidth="1"/>
    <col min="260" max="512" width="9.140625" style="21"/>
    <col min="513" max="513" width="6.85546875" style="21" customWidth="1"/>
    <col min="514" max="514" width="57.85546875" style="21" customWidth="1"/>
    <col min="515" max="515" width="18" style="21" customWidth="1"/>
    <col min="516" max="768" width="9.140625" style="21"/>
    <col min="769" max="769" width="6.85546875" style="21" customWidth="1"/>
    <col min="770" max="770" width="57.85546875" style="21" customWidth="1"/>
    <col min="771" max="771" width="18" style="21" customWidth="1"/>
    <col min="772" max="1024" width="9.140625" style="21"/>
    <col min="1025" max="1025" width="6.85546875" style="21" customWidth="1"/>
    <col min="1026" max="1026" width="57.85546875" style="21" customWidth="1"/>
    <col min="1027" max="1027" width="18" style="21" customWidth="1"/>
    <col min="1028" max="1280" width="9.140625" style="21"/>
    <col min="1281" max="1281" width="6.85546875" style="21" customWidth="1"/>
    <col min="1282" max="1282" width="57.85546875" style="21" customWidth="1"/>
    <col min="1283" max="1283" width="18" style="21" customWidth="1"/>
    <col min="1284" max="1536" width="9.140625" style="21"/>
    <col min="1537" max="1537" width="6.85546875" style="21" customWidth="1"/>
    <col min="1538" max="1538" width="57.85546875" style="21" customWidth="1"/>
    <col min="1539" max="1539" width="18" style="21" customWidth="1"/>
    <col min="1540" max="1792" width="9.140625" style="21"/>
    <col min="1793" max="1793" width="6.85546875" style="21" customWidth="1"/>
    <col min="1794" max="1794" width="57.85546875" style="21" customWidth="1"/>
    <col min="1795" max="1795" width="18" style="21" customWidth="1"/>
    <col min="1796" max="2048" width="9.140625" style="21"/>
    <col min="2049" max="2049" width="6.85546875" style="21" customWidth="1"/>
    <col min="2050" max="2050" width="57.85546875" style="21" customWidth="1"/>
    <col min="2051" max="2051" width="18" style="21" customWidth="1"/>
    <col min="2052" max="2304" width="9.140625" style="21"/>
    <col min="2305" max="2305" width="6.85546875" style="21" customWidth="1"/>
    <col min="2306" max="2306" width="57.85546875" style="21" customWidth="1"/>
    <col min="2307" max="2307" width="18" style="21" customWidth="1"/>
    <col min="2308" max="2560" width="9.140625" style="21"/>
    <col min="2561" max="2561" width="6.85546875" style="21" customWidth="1"/>
    <col min="2562" max="2562" width="57.85546875" style="21" customWidth="1"/>
    <col min="2563" max="2563" width="18" style="21" customWidth="1"/>
    <col min="2564" max="2816" width="9.140625" style="21"/>
    <col min="2817" max="2817" width="6.85546875" style="21" customWidth="1"/>
    <col min="2818" max="2818" width="57.85546875" style="21" customWidth="1"/>
    <col min="2819" max="2819" width="18" style="21" customWidth="1"/>
    <col min="2820" max="3072" width="9.140625" style="21"/>
    <col min="3073" max="3073" width="6.85546875" style="21" customWidth="1"/>
    <col min="3074" max="3074" width="57.85546875" style="21" customWidth="1"/>
    <col min="3075" max="3075" width="18" style="21" customWidth="1"/>
    <col min="3076" max="3328" width="9.140625" style="21"/>
    <col min="3329" max="3329" width="6.85546875" style="21" customWidth="1"/>
    <col min="3330" max="3330" width="57.85546875" style="21" customWidth="1"/>
    <col min="3331" max="3331" width="18" style="21" customWidth="1"/>
    <col min="3332" max="3584" width="9.140625" style="21"/>
    <col min="3585" max="3585" width="6.85546875" style="21" customWidth="1"/>
    <col min="3586" max="3586" width="57.85546875" style="21" customWidth="1"/>
    <col min="3587" max="3587" width="18" style="21" customWidth="1"/>
    <col min="3588" max="3840" width="9.140625" style="21"/>
    <col min="3841" max="3841" width="6.85546875" style="21" customWidth="1"/>
    <col min="3842" max="3842" width="57.85546875" style="21" customWidth="1"/>
    <col min="3843" max="3843" width="18" style="21" customWidth="1"/>
    <col min="3844" max="4096" width="9.140625" style="21"/>
    <col min="4097" max="4097" width="6.85546875" style="21" customWidth="1"/>
    <col min="4098" max="4098" width="57.85546875" style="21" customWidth="1"/>
    <col min="4099" max="4099" width="18" style="21" customWidth="1"/>
    <col min="4100" max="4352" width="9.140625" style="21"/>
    <col min="4353" max="4353" width="6.85546875" style="21" customWidth="1"/>
    <col min="4354" max="4354" width="57.85546875" style="21" customWidth="1"/>
    <col min="4355" max="4355" width="18" style="21" customWidth="1"/>
    <col min="4356" max="4608" width="9.140625" style="21"/>
    <col min="4609" max="4609" width="6.85546875" style="21" customWidth="1"/>
    <col min="4610" max="4610" width="57.85546875" style="21" customWidth="1"/>
    <col min="4611" max="4611" width="18" style="21" customWidth="1"/>
    <col min="4612" max="4864" width="9.140625" style="21"/>
    <col min="4865" max="4865" width="6.85546875" style="21" customWidth="1"/>
    <col min="4866" max="4866" width="57.85546875" style="21" customWidth="1"/>
    <col min="4867" max="4867" width="18" style="21" customWidth="1"/>
    <col min="4868" max="5120" width="9.140625" style="21"/>
    <col min="5121" max="5121" width="6.85546875" style="21" customWidth="1"/>
    <col min="5122" max="5122" width="57.85546875" style="21" customWidth="1"/>
    <col min="5123" max="5123" width="18" style="21" customWidth="1"/>
    <col min="5124" max="5376" width="9.140625" style="21"/>
    <col min="5377" max="5377" width="6.85546875" style="21" customWidth="1"/>
    <col min="5378" max="5378" width="57.85546875" style="21" customWidth="1"/>
    <col min="5379" max="5379" width="18" style="21" customWidth="1"/>
    <col min="5380" max="5632" width="9.140625" style="21"/>
    <col min="5633" max="5633" width="6.85546875" style="21" customWidth="1"/>
    <col min="5634" max="5634" width="57.85546875" style="21" customWidth="1"/>
    <col min="5635" max="5635" width="18" style="21" customWidth="1"/>
    <col min="5636" max="5888" width="9.140625" style="21"/>
    <col min="5889" max="5889" width="6.85546875" style="21" customWidth="1"/>
    <col min="5890" max="5890" width="57.85546875" style="21" customWidth="1"/>
    <col min="5891" max="5891" width="18" style="21" customWidth="1"/>
    <col min="5892" max="6144" width="9.140625" style="21"/>
    <col min="6145" max="6145" width="6.85546875" style="21" customWidth="1"/>
    <col min="6146" max="6146" width="57.85546875" style="21" customWidth="1"/>
    <col min="6147" max="6147" width="18" style="21" customWidth="1"/>
    <col min="6148" max="6400" width="9.140625" style="21"/>
    <col min="6401" max="6401" width="6.85546875" style="21" customWidth="1"/>
    <col min="6402" max="6402" width="57.85546875" style="21" customWidth="1"/>
    <col min="6403" max="6403" width="18" style="21" customWidth="1"/>
    <col min="6404" max="6656" width="9.140625" style="21"/>
    <col min="6657" max="6657" width="6.85546875" style="21" customWidth="1"/>
    <col min="6658" max="6658" width="57.85546875" style="21" customWidth="1"/>
    <col min="6659" max="6659" width="18" style="21" customWidth="1"/>
    <col min="6660" max="6912" width="9.140625" style="21"/>
    <col min="6913" max="6913" width="6.85546875" style="21" customWidth="1"/>
    <col min="6914" max="6914" width="57.85546875" style="21" customWidth="1"/>
    <col min="6915" max="6915" width="18" style="21" customWidth="1"/>
    <col min="6916" max="7168" width="9.140625" style="21"/>
    <col min="7169" max="7169" width="6.85546875" style="21" customWidth="1"/>
    <col min="7170" max="7170" width="57.85546875" style="21" customWidth="1"/>
    <col min="7171" max="7171" width="18" style="21" customWidth="1"/>
    <col min="7172" max="7424" width="9.140625" style="21"/>
    <col min="7425" max="7425" width="6.85546875" style="21" customWidth="1"/>
    <col min="7426" max="7426" width="57.85546875" style="21" customWidth="1"/>
    <col min="7427" max="7427" width="18" style="21" customWidth="1"/>
    <col min="7428" max="7680" width="9.140625" style="21"/>
    <col min="7681" max="7681" width="6.85546875" style="21" customWidth="1"/>
    <col min="7682" max="7682" width="57.85546875" style="21" customWidth="1"/>
    <col min="7683" max="7683" width="18" style="21" customWidth="1"/>
    <col min="7684" max="7936" width="9.140625" style="21"/>
    <col min="7937" max="7937" width="6.85546875" style="21" customWidth="1"/>
    <col min="7938" max="7938" width="57.85546875" style="21" customWidth="1"/>
    <col min="7939" max="7939" width="18" style="21" customWidth="1"/>
    <col min="7940" max="8192" width="9.140625" style="21"/>
    <col min="8193" max="8193" width="6.85546875" style="21" customWidth="1"/>
    <col min="8194" max="8194" width="57.85546875" style="21" customWidth="1"/>
    <col min="8195" max="8195" width="18" style="21" customWidth="1"/>
    <col min="8196" max="8448" width="9.140625" style="21"/>
    <col min="8449" max="8449" width="6.85546875" style="21" customWidth="1"/>
    <col min="8450" max="8450" width="57.85546875" style="21" customWidth="1"/>
    <col min="8451" max="8451" width="18" style="21" customWidth="1"/>
    <col min="8452" max="8704" width="9.140625" style="21"/>
    <col min="8705" max="8705" width="6.85546875" style="21" customWidth="1"/>
    <col min="8706" max="8706" width="57.85546875" style="21" customWidth="1"/>
    <col min="8707" max="8707" width="18" style="21" customWidth="1"/>
    <col min="8708" max="8960" width="9.140625" style="21"/>
    <col min="8961" max="8961" width="6.85546875" style="21" customWidth="1"/>
    <col min="8962" max="8962" width="57.85546875" style="21" customWidth="1"/>
    <col min="8963" max="8963" width="18" style="21" customWidth="1"/>
    <col min="8964" max="9216" width="9.140625" style="21"/>
    <col min="9217" max="9217" width="6.85546875" style="21" customWidth="1"/>
    <col min="9218" max="9218" width="57.85546875" style="21" customWidth="1"/>
    <col min="9219" max="9219" width="18" style="21" customWidth="1"/>
    <col min="9220" max="9472" width="9.140625" style="21"/>
    <col min="9473" max="9473" width="6.85546875" style="21" customWidth="1"/>
    <col min="9474" max="9474" width="57.85546875" style="21" customWidth="1"/>
    <col min="9475" max="9475" width="18" style="21" customWidth="1"/>
    <col min="9476" max="9728" width="9.140625" style="21"/>
    <col min="9729" max="9729" width="6.85546875" style="21" customWidth="1"/>
    <col min="9730" max="9730" width="57.85546875" style="21" customWidth="1"/>
    <col min="9731" max="9731" width="18" style="21" customWidth="1"/>
    <col min="9732" max="9984" width="9.140625" style="21"/>
    <col min="9985" max="9985" width="6.85546875" style="21" customWidth="1"/>
    <col min="9986" max="9986" width="57.85546875" style="21" customWidth="1"/>
    <col min="9987" max="9987" width="18" style="21" customWidth="1"/>
    <col min="9988" max="10240" width="9.140625" style="21"/>
    <col min="10241" max="10241" width="6.85546875" style="21" customWidth="1"/>
    <col min="10242" max="10242" width="57.85546875" style="21" customWidth="1"/>
    <col min="10243" max="10243" width="18" style="21" customWidth="1"/>
    <col min="10244" max="10496" width="9.140625" style="21"/>
    <col min="10497" max="10497" width="6.85546875" style="21" customWidth="1"/>
    <col min="10498" max="10498" width="57.85546875" style="21" customWidth="1"/>
    <col min="10499" max="10499" width="18" style="21" customWidth="1"/>
    <col min="10500" max="10752" width="9.140625" style="21"/>
    <col min="10753" max="10753" width="6.85546875" style="21" customWidth="1"/>
    <col min="10754" max="10754" width="57.85546875" style="21" customWidth="1"/>
    <col min="10755" max="10755" width="18" style="21" customWidth="1"/>
    <col min="10756" max="11008" width="9.140625" style="21"/>
    <col min="11009" max="11009" width="6.85546875" style="21" customWidth="1"/>
    <col min="11010" max="11010" width="57.85546875" style="21" customWidth="1"/>
    <col min="11011" max="11011" width="18" style="21" customWidth="1"/>
    <col min="11012" max="11264" width="9.140625" style="21"/>
    <col min="11265" max="11265" width="6.85546875" style="21" customWidth="1"/>
    <col min="11266" max="11266" width="57.85546875" style="21" customWidth="1"/>
    <col min="11267" max="11267" width="18" style="21" customWidth="1"/>
    <col min="11268" max="11520" width="9.140625" style="21"/>
    <col min="11521" max="11521" width="6.85546875" style="21" customWidth="1"/>
    <col min="11522" max="11522" width="57.85546875" style="21" customWidth="1"/>
    <col min="11523" max="11523" width="18" style="21" customWidth="1"/>
    <col min="11524" max="11776" width="9.140625" style="21"/>
    <col min="11777" max="11777" width="6.85546875" style="21" customWidth="1"/>
    <col min="11778" max="11778" width="57.85546875" style="21" customWidth="1"/>
    <col min="11779" max="11779" width="18" style="21" customWidth="1"/>
    <col min="11780" max="12032" width="9.140625" style="21"/>
    <col min="12033" max="12033" width="6.85546875" style="21" customWidth="1"/>
    <col min="12034" max="12034" width="57.85546875" style="21" customWidth="1"/>
    <col min="12035" max="12035" width="18" style="21" customWidth="1"/>
    <col min="12036" max="12288" width="9.140625" style="21"/>
    <col min="12289" max="12289" width="6.85546875" style="21" customWidth="1"/>
    <col min="12290" max="12290" width="57.85546875" style="21" customWidth="1"/>
    <col min="12291" max="12291" width="18" style="21" customWidth="1"/>
    <col min="12292" max="12544" width="9.140625" style="21"/>
    <col min="12545" max="12545" width="6.85546875" style="21" customWidth="1"/>
    <col min="12546" max="12546" width="57.85546875" style="21" customWidth="1"/>
    <col min="12547" max="12547" width="18" style="21" customWidth="1"/>
    <col min="12548" max="12800" width="9.140625" style="21"/>
    <col min="12801" max="12801" width="6.85546875" style="21" customWidth="1"/>
    <col min="12802" max="12802" width="57.85546875" style="21" customWidth="1"/>
    <col min="12803" max="12803" width="18" style="21" customWidth="1"/>
    <col min="12804" max="13056" width="9.140625" style="21"/>
    <col min="13057" max="13057" width="6.85546875" style="21" customWidth="1"/>
    <col min="13058" max="13058" width="57.85546875" style="21" customWidth="1"/>
    <col min="13059" max="13059" width="18" style="21" customWidth="1"/>
    <col min="13060" max="13312" width="9.140625" style="21"/>
    <col min="13313" max="13313" width="6.85546875" style="21" customWidth="1"/>
    <col min="13314" max="13314" width="57.85546875" style="21" customWidth="1"/>
    <col min="13315" max="13315" width="18" style="21" customWidth="1"/>
    <col min="13316" max="13568" width="9.140625" style="21"/>
    <col min="13569" max="13569" width="6.85546875" style="21" customWidth="1"/>
    <col min="13570" max="13570" width="57.85546875" style="21" customWidth="1"/>
    <col min="13571" max="13571" width="18" style="21" customWidth="1"/>
    <col min="13572" max="13824" width="9.140625" style="21"/>
    <col min="13825" max="13825" width="6.85546875" style="21" customWidth="1"/>
    <col min="13826" max="13826" width="57.85546875" style="21" customWidth="1"/>
    <col min="13827" max="13827" width="18" style="21" customWidth="1"/>
    <col min="13828" max="14080" width="9.140625" style="21"/>
    <col min="14081" max="14081" width="6.85546875" style="21" customWidth="1"/>
    <col min="14082" max="14082" width="57.85546875" style="21" customWidth="1"/>
    <col min="14083" max="14083" width="18" style="21" customWidth="1"/>
    <col min="14084" max="14336" width="9.140625" style="21"/>
    <col min="14337" max="14337" width="6.85546875" style="21" customWidth="1"/>
    <col min="14338" max="14338" width="57.85546875" style="21" customWidth="1"/>
    <col min="14339" max="14339" width="18" style="21" customWidth="1"/>
    <col min="14340" max="14592" width="9.140625" style="21"/>
    <col min="14593" max="14593" width="6.85546875" style="21" customWidth="1"/>
    <col min="14594" max="14594" width="57.85546875" style="21" customWidth="1"/>
    <col min="14595" max="14595" width="18" style="21" customWidth="1"/>
    <col min="14596" max="14848" width="9.140625" style="21"/>
    <col min="14849" max="14849" width="6.85546875" style="21" customWidth="1"/>
    <col min="14850" max="14850" width="57.85546875" style="21" customWidth="1"/>
    <col min="14851" max="14851" width="18" style="21" customWidth="1"/>
    <col min="14852" max="15104" width="9.140625" style="21"/>
    <col min="15105" max="15105" width="6.85546875" style="21" customWidth="1"/>
    <col min="15106" max="15106" width="57.85546875" style="21" customWidth="1"/>
    <col min="15107" max="15107" width="18" style="21" customWidth="1"/>
    <col min="15108" max="15360" width="9.140625" style="21"/>
    <col min="15361" max="15361" width="6.85546875" style="21" customWidth="1"/>
    <col min="15362" max="15362" width="57.85546875" style="21" customWidth="1"/>
    <col min="15363" max="15363" width="18" style="21" customWidth="1"/>
    <col min="15364" max="15616" width="9.140625" style="21"/>
    <col min="15617" max="15617" width="6.85546875" style="21" customWidth="1"/>
    <col min="15618" max="15618" width="57.85546875" style="21" customWidth="1"/>
    <col min="15619" max="15619" width="18" style="21" customWidth="1"/>
    <col min="15620" max="15872" width="9.140625" style="21"/>
    <col min="15873" max="15873" width="6.85546875" style="21" customWidth="1"/>
    <col min="15874" max="15874" width="57.85546875" style="21" customWidth="1"/>
    <col min="15875" max="15875" width="18" style="21" customWidth="1"/>
    <col min="15876" max="16128" width="9.140625" style="21"/>
    <col min="16129" max="16129" width="6.85546875" style="21" customWidth="1"/>
    <col min="16130" max="16130" width="57.85546875" style="21" customWidth="1"/>
    <col min="16131" max="16131" width="18" style="21" customWidth="1"/>
    <col min="16132" max="16384" width="9.140625" style="21"/>
  </cols>
  <sheetData>
    <row r="1" spans="1:3" x14ac:dyDescent="0.25">
      <c r="B1" s="96" t="s">
        <v>248</v>
      </c>
      <c r="C1" s="96"/>
    </row>
    <row r="2" spans="1:3" x14ac:dyDescent="0.25">
      <c r="B2" s="96" t="s">
        <v>220</v>
      </c>
      <c r="C2" s="96"/>
    </row>
    <row r="3" spans="1:3" x14ac:dyDescent="0.25">
      <c r="B3" s="96" t="s">
        <v>221</v>
      </c>
      <c r="C3" s="96"/>
    </row>
    <row r="4" spans="1:3" x14ac:dyDescent="0.25">
      <c r="B4" s="97" t="s">
        <v>322</v>
      </c>
      <c r="C4" s="97"/>
    </row>
    <row r="7" spans="1:3" x14ac:dyDescent="0.25">
      <c r="A7" s="76" t="s">
        <v>251</v>
      </c>
      <c r="B7" s="76"/>
      <c r="C7" s="76"/>
    </row>
    <row r="8" spans="1:3" ht="28.5" customHeight="1" thickBot="1" x14ac:dyDescent="0.3">
      <c r="A8" s="98"/>
      <c r="B8" s="98"/>
      <c r="C8" s="98"/>
    </row>
    <row r="9" spans="1:3" ht="15.75" x14ac:dyDescent="0.25">
      <c r="A9" s="52" t="s">
        <v>222</v>
      </c>
      <c r="B9" s="53" t="s">
        <v>249</v>
      </c>
      <c r="C9" s="45" t="s">
        <v>243</v>
      </c>
    </row>
    <row r="10" spans="1:3" ht="47.25" x14ac:dyDescent="0.25">
      <c r="A10" s="54">
        <v>1</v>
      </c>
      <c r="B10" s="47" t="s">
        <v>88</v>
      </c>
      <c r="C10" s="48" t="s">
        <v>245</v>
      </c>
    </row>
    <row r="11" spans="1:3" ht="16.5" thickBot="1" x14ac:dyDescent="0.3">
      <c r="A11" s="55">
        <v>2</v>
      </c>
      <c r="B11" s="50" t="s">
        <v>250</v>
      </c>
      <c r="C11" s="51" t="s">
        <v>245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доходы с кодом цели</vt:lpstr>
      <vt:lpstr>доходы</vt:lpstr>
      <vt:lpstr>приложение 3 МБТ</vt:lpstr>
      <vt:lpstr>приложение 6</vt:lpstr>
      <vt:lpstr>приложение 6.1.</vt:lpstr>
      <vt:lpstr>расходы приложение 7</vt:lpstr>
      <vt:lpstr>Приложение 9 МБТ В ГМР</vt:lpstr>
      <vt:lpstr>Приложение 10</vt:lpstr>
      <vt:lpstr>Приложение11</vt:lpstr>
      <vt:lpstr>Приложение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2021-12-09T14:15:15Z</cp:lastPrinted>
  <dcterms:created xsi:type="dcterms:W3CDTF">2015-06-05T18:19:34Z</dcterms:created>
  <dcterms:modified xsi:type="dcterms:W3CDTF">2021-12-09T14:19:03Z</dcterms:modified>
</cp:coreProperties>
</file>