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Users\User\Desktop\БЮДЖЕТ\ИСПОЛНЕНИЕ БЮДЖЕТА\Проект отчета об исполнении бюджета за 2021 год\"/>
    </mc:Choice>
  </mc:AlternateContent>
  <xr:revisionPtr revIDLastSave="0" documentId="13_ncr:1_{10AFE07A-6620-4D72-8D5A-C4293A0F9CE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1" l="1"/>
  <c r="G88" i="1"/>
  <c r="H113" i="1"/>
  <c r="H114" i="1"/>
  <c r="H112" i="1"/>
  <c r="H110" i="1"/>
  <c r="H108" i="1"/>
  <c r="H107" i="1"/>
  <c r="G98" i="1"/>
  <c r="G94" i="1"/>
  <c r="H102" i="1" l="1"/>
  <c r="H103" i="1"/>
  <c r="H90" i="1"/>
  <c r="H91" i="1"/>
  <c r="H93" i="1"/>
  <c r="H95" i="1"/>
  <c r="H96" i="1"/>
  <c r="H97" i="1"/>
  <c r="H89" i="1"/>
  <c r="H69" i="1"/>
  <c r="H70" i="1"/>
  <c r="H71" i="1"/>
  <c r="H72" i="1"/>
  <c r="H74" i="1"/>
  <c r="H75" i="1"/>
  <c r="H80" i="1"/>
  <c r="H81" i="1"/>
  <c r="H82" i="1"/>
  <c r="H83" i="1"/>
  <c r="H84" i="1"/>
  <c r="H85" i="1"/>
  <c r="H86" i="1"/>
  <c r="H68" i="1"/>
  <c r="H62" i="1"/>
  <c r="H63" i="1"/>
  <c r="H64" i="1"/>
  <c r="H61" i="1"/>
  <c r="H66" i="1"/>
  <c r="H56" i="1"/>
  <c r="H55" i="1"/>
  <c r="H51" i="1"/>
  <c r="H52" i="1"/>
  <c r="H50" i="1"/>
  <c r="H44" i="1" l="1"/>
  <c r="H43" i="1"/>
  <c r="H37" i="1"/>
  <c r="H38" i="1"/>
  <c r="H39" i="1"/>
  <c r="H40" i="1"/>
  <c r="H41" i="1"/>
  <c r="H36" i="1"/>
  <c r="H18" i="1"/>
  <c r="H19" i="1"/>
  <c r="H24" i="1"/>
  <c r="H25" i="1"/>
  <c r="H26" i="1"/>
  <c r="H28" i="1"/>
  <c r="H29" i="1"/>
  <c r="H30" i="1"/>
  <c r="H32" i="1"/>
  <c r="H33" i="1"/>
  <c r="H34" i="1"/>
  <c r="H16" i="1"/>
  <c r="H117" i="1"/>
  <c r="G117" i="1"/>
  <c r="F117" i="1"/>
  <c r="G115" i="1"/>
  <c r="F115" i="1"/>
  <c r="F114" i="1"/>
  <c r="F111" i="1" s="1"/>
  <c r="G111" i="1"/>
  <c r="H111" i="1" s="1"/>
  <c r="G109" i="1"/>
  <c r="H109" i="1" s="1"/>
  <c r="F109" i="1"/>
  <c r="G106" i="1"/>
  <c r="H106" i="1" s="1"/>
  <c r="F104" i="1"/>
  <c r="H104" i="1" s="1"/>
  <c r="F101" i="1"/>
  <c r="H101" i="1" s="1"/>
  <c r="F100" i="1"/>
  <c r="H100" i="1" s="1"/>
  <c r="F99" i="1"/>
  <c r="H99" i="1" s="1"/>
  <c r="H94" i="1"/>
  <c r="F92" i="1"/>
  <c r="H92" i="1" s="1"/>
  <c r="H78" i="1"/>
  <c r="H77" i="1"/>
  <c r="H76" i="1"/>
  <c r="H73" i="1"/>
  <c r="H65" i="1"/>
  <c r="G65" i="1"/>
  <c r="F65" i="1"/>
  <c r="G60" i="1"/>
  <c r="F60" i="1"/>
  <c r="H57" i="1"/>
  <c r="G57" i="1"/>
  <c r="F57" i="1"/>
  <c r="G54" i="1"/>
  <c r="F54" i="1"/>
  <c r="F53" i="1" s="1"/>
  <c r="G49" i="1"/>
  <c r="F49" i="1"/>
  <c r="F48" i="1" s="1"/>
  <c r="H46" i="1"/>
  <c r="H45" i="1" s="1"/>
  <c r="G46" i="1"/>
  <c r="G45" i="1" s="1"/>
  <c r="F46" i="1"/>
  <c r="F45" i="1" s="1"/>
  <c r="F42" i="1"/>
  <c r="G35" i="1"/>
  <c r="F35" i="1"/>
  <c r="F31" i="1"/>
  <c r="H31" i="1" s="1"/>
  <c r="F27" i="1"/>
  <c r="H27" i="1" s="1"/>
  <c r="F23" i="1"/>
  <c r="H23" i="1" s="1"/>
  <c r="F22" i="1"/>
  <c r="F21" i="1"/>
  <c r="H21" i="1" s="1"/>
  <c r="F20" i="1"/>
  <c r="H20" i="1" s="1"/>
  <c r="F17" i="1"/>
  <c r="H17" i="1" s="1"/>
  <c r="G15" i="1"/>
  <c r="H13" i="1"/>
  <c r="G13" i="1"/>
  <c r="F13" i="1"/>
  <c r="G105" i="1" l="1"/>
  <c r="G87" i="1" s="1"/>
  <c r="H60" i="1"/>
  <c r="H35" i="1"/>
  <c r="G67" i="1"/>
  <c r="H79" i="1"/>
  <c r="F106" i="1"/>
  <c r="F105" i="1" s="1"/>
  <c r="F15" i="1"/>
  <c r="H15" i="1" s="1"/>
  <c r="G53" i="1"/>
  <c r="H54" i="1"/>
  <c r="H53" i="1" s="1"/>
  <c r="H42" i="1"/>
  <c r="F88" i="1"/>
  <c r="G48" i="1"/>
  <c r="G12" i="1" s="1"/>
  <c r="H49" i="1"/>
  <c r="H48" i="1" s="1"/>
  <c r="H22" i="1"/>
  <c r="F67" i="1"/>
  <c r="F98" i="1"/>
  <c r="H98" i="1" s="1"/>
  <c r="H88" i="1" l="1"/>
  <c r="F87" i="1"/>
  <c r="F59" i="1" s="1"/>
  <c r="H105" i="1"/>
  <c r="G59" i="1"/>
  <c r="H67" i="1"/>
  <c r="F12" i="1"/>
  <c r="F11" i="1" s="1"/>
  <c r="G11" i="1"/>
  <c r="H12" i="1"/>
  <c r="H11" i="1" s="1"/>
  <c r="H87" i="1" l="1"/>
  <c r="H59" i="1" s="1"/>
  <c r="G119" i="1"/>
  <c r="F119" i="1"/>
  <c r="H119" i="1" l="1"/>
</calcChain>
</file>

<file path=xl/sharedStrings.xml><?xml version="1.0" encoding="utf-8"?>
<sst xmlns="http://schemas.openxmlformats.org/spreadsheetml/2006/main" count="550" uniqueCount="206">
  <si>
    <t>К решению Совета депутатов</t>
  </si>
  <si>
    <t>Пудомягского сельского поселения</t>
  </si>
  <si>
    <t>Наименование показателя</t>
  </si>
  <si>
    <t>КБК</t>
  </si>
  <si>
    <t>КВСР</t>
  </si>
  <si>
    <t>КФСР</t>
  </si>
  <si>
    <t>КЦСР</t>
  </si>
  <si>
    <t>КВР</t>
  </si>
  <si>
    <t>2</t>
  </si>
  <si>
    <t>3</t>
  </si>
  <si>
    <t>4</t>
  </si>
  <si>
    <t>5</t>
  </si>
  <si>
    <t>6</t>
  </si>
  <si>
    <t>7</t>
  </si>
  <si>
    <t>Непрограммная часть</t>
  </si>
  <si>
    <t>611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</si>
  <si>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</si>
  <si>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</si>
  <si>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</si>
  <si>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</si>
  <si>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</si>
  <si>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6100000000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</si>
  <si>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</si>
  <si>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</si>
  <si>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6180011050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</si>
  <si>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</si>
  <si>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</si>
  <si>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Фонд оплаты труда государственных (муниципальных) органов </t>
  </si>
  <si>
    <t>6170011020</t>
  </si>
  <si>
    <t>121</t>
  </si>
  <si>
    <t>Взносы по обязательному социальному страхованию на выплатыпо оплате труда и иные выплаты работникам казенных учреждений</t>
  </si>
  <si>
    <t>129</t>
  </si>
  <si>
    <t>6170055490</t>
  </si>
  <si>
    <t>6170011040</t>
  </si>
  <si>
    <t>6180011030</t>
  </si>
  <si>
    <t>Иные выплаты персоналу государственных (муниципальных) органов, за исключением фонда оплаты труда</t>
  </si>
  <si>
    <t>122</t>
  </si>
  <si>
    <t>6180055490</t>
  </si>
  <si>
    <t>Закупка товаров, работ,услуг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</si>
  <si>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</si>
  <si>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</si>
  <si>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</si>
  <si>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247</t>
  </si>
  <si>
    <t>6180071340</t>
  </si>
  <si>
    <t>Премии и гранты</t>
  </si>
  <si>
    <t>350</t>
  </si>
  <si>
    <t>852</t>
  </si>
  <si>
    <t>Уплата иных платежей</t>
  </si>
  <si>
    <t>853</t>
  </si>
  <si>
    <t>6180015070</t>
  </si>
  <si>
    <t>6290016271</t>
  </si>
  <si>
    <t>Иные межбюджетные трансферты</t>
  </si>
  <si>
    <t>6290000000</t>
  </si>
  <si>
    <t>540</t>
  </si>
  <si>
    <t>0106</t>
  </si>
  <si>
    <t>6290013020</t>
  </si>
  <si>
    <t>6290013150</t>
  </si>
  <si>
    <t>6290013060</t>
  </si>
  <si>
    <t>0501</t>
  </si>
  <si>
    <t>6290013010</t>
  </si>
  <si>
    <t>6290013030</t>
  </si>
  <si>
    <t>0502</t>
  </si>
  <si>
    <t>6290013070</t>
  </si>
  <si>
    <t>Прочие расходы</t>
  </si>
  <si>
    <t>0500</t>
  </si>
  <si>
    <t>6290015200</t>
  </si>
  <si>
    <t>Резервные фонды</t>
  </si>
  <si>
    <t>0111</t>
  </si>
  <si>
    <t>6200000000</t>
  </si>
  <si>
    <t>Резервные средства</t>
  </si>
  <si>
    <t>6290015020</t>
  </si>
  <si>
    <t>870</t>
  </si>
  <si>
    <t>Другие общегосударственные вопросы</t>
  </si>
  <si>
    <t>0113</t>
  </si>
  <si>
    <t>6290017110</t>
  </si>
  <si>
    <t>6290015040</t>
  </si>
  <si>
    <t>831</t>
  </si>
  <si>
    <t>НАЦИОНАЛЬНАЯ ОБОРОНА</t>
  </si>
  <si>
    <t>0203</t>
  </si>
  <si>
    <t>6290051180</t>
  </si>
  <si>
    <t>СОЦИАЛЬНАЯ ПОЛИТИКА</t>
  </si>
  <si>
    <t>1000</t>
  </si>
  <si>
    <t>Пенсионное обеспечение</t>
  </si>
  <si>
    <t>1001</t>
  </si>
  <si>
    <t>6290015280</t>
  </si>
  <si>
    <t>321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</si>
  <si>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</si>
  <si>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7Ц</t>
  </si>
  <si>
    <t>Подпрограмма 1."Создание условий для экономического развития Пудомягского сельского поселения"</t>
  </si>
  <si>
    <t>7Ц.1</t>
  </si>
  <si>
    <t>1.1. Комплексные кадастровые работы</t>
  </si>
  <si>
    <t>0412</t>
  </si>
  <si>
    <t>7Ц.1.00.19100</t>
  </si>
  <si>
    <t>1.2. Мероприятия в рамках поддержки малого и среднего бизнеса</t>
  </si>
  <si>
    <t>7Ц.1.00.15510</t>
  </si>
  <si>
    <t>1.3. Проведение кадастровых работ в целях образования земельных участков для размещения кладбища</t>
  </si>
  <si>
    <t>7Ц.1.00.S4850</t>
  </si>
  <si>
    <t>1.4. Проведение кадастровых работ в целях образования земельных участков для размещения кладбища (средства поселения)</t>
  </si>
  <si>
    <t>Подпрограмма 2 ."Обеспечение безопасности на территории Пудомягского сельского поселения"</t>
  </si>
  <si>
    <t>0300</t>
  </si>
  <si>
    <t>7Ц.2</t>
  </si>
  <si>
    <t>0314</t>
  </si>
  <si>
    <t>7Ц.2.00.15120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</si>
  <si>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</si>
  <si>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7Ц.3</t>
  </si>
  <si>
    <t>7Ц.3.00.16400</t>
  </si>
  <si>
    <t>0503</t>
  </si>
  <si>
    <t>7Ц.3.00.15380</t>
  </si>
  <si>
    <t>7Ц30015380</t>
  </si>
  <si>
    <t>7Ц.3.00.15420</t>
  </si>
  <si>
    <t>7Ц.3.00.S4660</t>
  </si>
  <si>
    <t>7Ц.3.00.S4310</t>
  </si>
  <si>
    <t>0409</t>
  </si>
  <si>
    <t>7Ц.3.00.15390</t>
  </si>
  <si>
    <t>7Ц.3.00.S0140</t>
  </si>
  <si>
    <t>7Ц.3.00S4200</t>
  </si>
  <si>
    <t>7Ц.3.00S4770</t>
  </si>
  <si>
    <t>7Ц.3.00S5670</t>
  </si>
  <si>
    <t>7Ц.3.00S4841</t>
  </si>
  <si>
    <t>7Ц.3.00S4790</t>
  </si>
  <si>
    <t>7Ц.3.00S4960</t>
  </si>
  <si>
    <t>1004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</si>
  <si>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</si>
  <si>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0800</t>
  </si>
  <si>
    <t>7Ц.4</t>
  </si>
  <si>
    <t>4. Мероприятия по обеспечению деятельности подведомственных учреждений культуры</t>
  </si>
  <si>
    <t>0801</t>
  </si>
  <si>
    <t>7Ц.4.00.12500</t>
  </si>
  <si>
    <t>4.1.Охрана семьи и детства</t>
  </si>
  <si>
    <t>111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</si>
  <si>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</si>
  <si>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</si>
  <si>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</si>
  <si>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</si>
  <si>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</si>
  <si>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112</t>
  </si>
  <si>
    <t>4.6.Прочая закупка товаров,работ и услуг для обеспечения государственных (муниципальных) нужд</t>
  </si>
  <si>
    <t>4.7.Прочая закупка товаров,работ и услуг для обеспечения государственных (муниципальных) нужд</t>
  </si>
  <si>
    <t>транспортный налог и госпошлина</t>
  </si>
  <si>
    <t>7Ц40012500</t>
  </si>
  <si>
    <t>Иные платежи</t>
  </si>
  <si>
    <t>4.8. Мероприятия по обеспечению деятельности муниципальных библиотек</t>
  </si>
  <si>
    <t>7Ц.4.00.12600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</si>
  <si>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</si>
  <si>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</si>
  <si>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</si>
  <si>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</si>
  <si>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</si>
  <si>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</si>
  <si>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7Ц.4.00.15630</t>
  </si>
  <si>
    <t>4.15.Стимулирующие выплаты работникам культуры</t>
  </si>
  <si>
    <t>7Ц40000000</t>
  </si>
  <si>
    <t>4.16.Стимулирующие выплаты работниккам культуры</t>
  </si>
  <si>
    <t xml:space="preserve">4.17.Фонд оплаты труда казенных учреждений </t>
  </si>
  <si>
    <t>7Ц400S360</t>
  </si>
  <si>
    <t xml:space="preserve">4.18.Взносы по обязательному социальному страхованию на выплаты по оплате труда работников </t>
  </si>
  <si>
    <t>4.20.Спорт</t>
  </si>
  <si>
    <t>1102</t>
  </si>
  <si>
    <t>7Ц40015340</t>
  </si>
  <si>
    <t>4.21.Проведение мероприятий в области спорта и физической культуры</t>
  </si>
  <si>
    <t>Подпрограмма 5."Развитие молодежной политики на территории Пудомягского сельского поселения</t>
  </si>
  <si>
    <t>0700</t>
  </si>
  <si>
    <t>7Ц.5</t>
  </si>
  <si>
    <t>5.1 Комплексные меры по профилактике и безопасности несовершеннолетних</t>
  </si>
  <si>
    <t>0707</t>
  </si>
  <si>
    <t>7Ц.5.00.18660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</si>
  <si>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</si>
  <si>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</si>
  <si>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7Ц.5.00.15230</t>
  </si>
  <si>
    <t>Подпрограмма 6: "Формирование комфортной городской среды на территории Пудомягского сельского поселения</t>
  </si>
  <si>
    <t>7Ц.6.00.00000</t>
  </si>
  <si>
    <t>6.1. Мероприятия в области благоустройства в рамках подпрограммы "Комфортная среда"</t>
  </si>
  <si>
    <t>7Ц.6.00.18932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</si>
  <si>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</si>
  <si>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</si>
  <si>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7.1.Прочая закупка товаров,работ и услуг для обеспечения государственных (муниципальных) нужд</t>
  </si>
  <si>
    <t>7Ц.7.00.19284</t>
  </si>
  <si>
    <t>ВСЕГО:</t>
  </si>
  <si>
    <t>Приложение 5</t>
  </si>
  <si>
    <t>Ассигнования 2021 год</t>
  </si>
  <si>
    <t>Исполнение за 2021 год</t>
  </si>
  <si>
    <t>% исполнения</t>
  </si>
  <si>
    <t>2.1.Мероприятия по обеспечению первичных мер пожарной безопасности</t>
  </si>
  <si>
    <t>3.1.Перечисление ежемесячных взносов в фонд капитального ремонта</t>
  </si>
  <si>
    <t>3.2. мероприятий по переселению граждан из аварийного жилищного фонда</t>
  </si>
  <si>
    <t>3.3.Проведение мероприятий по организации уличного освещения</t>
  </si>
  <si>
    <t>3.4.Проведение мероприятий по организации уличного освещения</t>
  </si>
  <si>
    <t>3.5.Уплата иных платежей</t>
  </si>
  <si>
    <t>3.6. Прочие мероприятия по благоустройству территории поселения</t>
  </si>
  <si>
    <t>3.7. Прочие мероприятия по благоустройству территории поселения</t>
  </si>
  <si>
    <t>3.8.Реализация областного закона 3-оз</t>
  </si>
  <si>
    <t>3.9. Прочие мероприятия по благоустройству территории поселения</t>
  </si>
  <si>
    <t>3.10.Строительство и содержание автомобильных дорог и инженерных сооружений на них в границах муниципальных образований</t>
  </si>
  <si>
    <t>3.11.Строительство и содержание автомобильных дорог и инженерных сооружений на них в границах муниципальных образований</t>
  </si>
  <si>
    <t>3.12. Капитальный ремонт и ремонт автомобильных дорог общего пользования местного значения</t>
  </si>
  <si>
    <t>3.13. Капитальный ремонт и ремонт автомобильных дорог общего пользования местного значения</t>
  </si>
  <si>
    <t>3.14.Реализация областного закона 147-оз</t>
  </si>
  <si>
    <t>3.15.Комплексное развитие сельских территорий Ленинградской области</t>
  </si>
  <si>
    <t xml:space="preserve">3.16.Комплексное развитие сельских территорий Ленинградской области </t>
  </si>
  <si>
    <t>3.17. Прочая закупка товаров, работ и услуг для обеспечения государственных (муниципальных) нужд</t>
  </si>
  <si>
    <t>3.18. Прочая закупка товаров, работ и услуг для обеспечения государственных (муниципальных) нужд</t>
  </si>
  <si>
    <t>3.19. Прочая закупка товаров, работ и услуг для обеспечения государственных (муниципальных) нужд</t>
  </si>
  <si>
    <t>7Ц.3.00.S4860</t>
  </si>
  <si>
    <t>7Ц.3.00.L5760</t>
  </si>
  <si>
    <t>от 10.03.2022 №145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</si>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</sst>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name val="Arial"/>
      <family val="2"/>
      <charset val="204"/>
    </font>
    <font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49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right" wrapText="1"/>
    </xf>
    <xf numFmtId="49" fontId="3" fillId="2" borderId="7" xfId="0" applyNumberFormat="1" applyFont="1" applyFill="1" applyBorder="1" applyAlignment="1">
      <alignment horizontal="left" vertical="top" wrapText="1"/>
    </xf>
    <xf numFmtId="4" fontId="3" fillId="2" borderId="7" xfId="0" applyNumberFormat="1" applyFont="1" applyFill="1" applyBorder="1" applyAlignment="1">
      <alignment horizontal="righ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right" vertical="top" wrapText="1"/>
    </xf>
    <xf numFmtId="49" fontId="4" fillId="0" borderId="9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right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horizontal="right" vertical="top" wrapText="1"/>
    </xf>
    <xf numFmtId="4" fontId="4" fillId="0" borderId="7" xfId="0" applyNumberFormat="1" applyFont="1" applyBorder="1" applyAlignment="1">
      <alignment horizontal="right" vertical="top" wrapText="1"/>
    </xf>
    <xf numFmtId="49" fontId="4" fillId="0" borderId="6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top" wrapText="1"/>
    </xf>
    <xf numFmtId="4" fontId="4" fillId="0" borderId="9" xfId="0" applyNumberFormat="1" applyFont="1" applyBorder="1" applyAlignment="1">
      <alignment horizontal="right" vertical="top" wrapText="1"/>
    </xf>
    <xf numFmtId="49" fontId="3" fillId="2" borderId="10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right" vertical="top" wrapText="1"/>
    </xf>
    <xf numFmtId="49" fontId="4" fillId="0" borderId="12" xfId="0" applyNumberFormat="1" applyFont="1" applyBorder="1" applyAlignment="1">
      <alignment horizontal="left" vertical="top" wrapText="1"/>
    </xf>
    <xf numFmtId="4" fontId="4" fillId="3" borderId="6" xfId="0" applyNumberFormat="1" applyFont="1" applyFill="1" applyBorder="1" applyAlignment="1">
      <alignment horizontal="right" vertical="top" wrapText="1"/>
    </xf>
    <xf numFmtId="4" fontId="4" fillId="3" borderId="13" xfId="0" applyNumberFormat="1" applyFont="1" applyFill="1" applyBorder="1" applyAlignment="1">
      <alignment horizontal="right" vertical="top" wrapText="1"/>
    </xf>
    <xf numFmtId="49" fontId="4" fillId="0" borderId="14" xfId="0" applyNumberFormat="1" applyFont="1" applyBorder="1" applyAlignment="1">
      <alignment horizontal="left" vertical="top" wrapText="1"/>
    </xf>
    <xf numFmtId="4" fontId="4" fillId="3" borderId="9" xfId="0" applyNumberFormat="1" applyFont="1" applyFill="1" applyBorder="1" applyAlignment="1">
      <alignment horizontal="righ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3" borderId="12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right" vertical="top" wrapText="1"/>
    </xf>
    <xf numFmtId="4" fontId="4" fillId="3" borderId="15" xfId="0" applyNumberFormat="1" applyFont="1" applyFill="1" applyBorder="1" applyAlignment="1">
      <alignment horizontal="right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49" fontId="4" fillId="0" borderId="8" xfId="0" applyNumberFormat="1" applyFont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left" vertical="top" wrapText="1"/>
    </xf>
    <xf numFmtId="4" fontId="4" fillId="2" borderId="6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49" fontId="3" fillId="3" borderId="7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right" vertical="top" wrapText="1"/>
    </xf>
    <xf numFmtId="49" fontId="3" fillId="2" borderId="16" xfId="0" applyNumberFormat="1" applyFont="1" applyFill="1" applyBorder="1" applyAlignment="1">
      <alignment horizontal="left" vertical="top" wrapText="1"/>
    </xf>
    <xf numFmtId="4" fontId="3" fillId="2" borderId="13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5" fillId="3" borderId="12" xfId="0" applyNumberFormat="1" applyFont="1" applyFill="1" applyBorder="1" applyAlignment="1">
      <alignment horizontal="left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4" fontId="5" fillId="3" borderId="7" xfId="0" applyNumberFormat="1" applyFont="1" applyFill="1" applyBorder="1" applyAlignment="1">
      <alignment horizontal="right" vertical="top" wrapText="1"/>
    </xf>
    <xf numFmtId="4" fontId="5" fillId="3" borderId="15" xfId="0" applyNumberFormat="1" applyFont="1" applyFill="1" applyBorder="1" applyAlignment="1">
      <alignment horizontal="right" vertical="top" wrapText="1"/>
    </xf>
    <xf numFmtId="49" fontId="3" fillId="3" borderId="12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4" fontId="4" fillId="3" borderId="18" xfId="0" applyNumberFormat="1" applyFont="1" applyFill="1" applyBorder="1" applyAlignment="1">
      <alignment horizontal="right" vertical="top" wrapText="1"/>
    </xf>
    <xf numFmtId="4" fontId="4" fillId="3" borderId="19" xfId="0" applyNumberFormat="1" applyFont="1" applyFill="1" applyBorder="1" applyAlignment="1">
      <alignment horizontal="right" vertical="top" wrapText="1"/>
    </xf>
    <xf numFmtId="49" fontId="5" fillId="3" borderId="7" xfId="0" applyNumberFormat="1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left" vertical="top" wrapText="1"/>
    </xf>
    <xf numFmtId="49" fontId="4" fillId="3" borderId="17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right" vertical="top" wrapText="1"/>
    </xf>
    <xf numFmtId="49" fontId="4" fillId="3" borderId="21" xfId="0" applyNumberFormat="1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9" fillId="3" borderId="7" xfId="0" applyNumberFormat="1" applyFont="1" applyFill="1" applyBorder="1" applyAlignment="1">
      <alignment horizontal="center" vertical="top" wrapText="1"/>
    </xf>
    <xf numFmtId="4" fontId="9" fillId="3" borderId="7" xfId="0" applyNumberFormat="1" applyFont="1" applyFill="1" applyBorder="1" applyAlignment="1">
      <alignment horizontal="right" vertical="top" wrapText="1"/>
    </xf>
    <xf numFmtId="49" fontId="3" fillId="2" borderId="12" xfId="0" applyNumberFormat="1" applyFont="1" applyFill="1" applyBorder="1" applyAlignment="1">
      <alignment horizontal="left" vertical="top" wrapText="1"/>
    </xf>
    <xf numFmtId="4" fontId="3" fillId="2" borderId="15" xfId="0" applyNumberFormat="1" applyFont="1" applyFill="1" applyBorder="1" applyAlignment="1">
      <alignment horizontal="righ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8" fillId="2" borderId="7" xfId="0" applyNumberFormat="1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>
      <alignment horizontal="right" vertical="top" wrapText="1"/>
    </xf>
    <xf numFmtId="4" fontId="8" fillId="2" borderId="15" xfId="0" applyNumberFormat="1" applyFont="1" applyFill="1" applyBorder="1" applyAlignment="1">
      <alignment horizontal="right" vertical="top" wrapText="1"/>
    </xf>
    <xf numFmtId="0" fontId="8" fillId="2" borderId="7" xfId="0" applyFont="1" applyFill="1" applyBorder="1"/>
    <xf numFmtId="4" fontId="8" fillId="2" borderId="7" xfId="0" applyNumberFormat="1" applyFont="1" applyFill="1" applyBorder="1"/>
    <xf numFmtId="4" fontId="8" fillId="2" borderId="15" xfId="0" applyNumberFormat="1" applyFont="1" applyFill="1" applyBorder="1"/>
    <xf numFmtId="49" fontId="5" fillId="3" borderId="7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Border="1" applyAlignment="1">
      <alignment vertical="center"/>
    </xf>
    <xf numFmtId="2" fontId="6" fillId="0" borderId="7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9"/>
  <sheetViews>
    <sheetView tabSelected="1" workbookViewId="0">
      <selection activeCell="A6" sqref="A6:H7"/>
    </sheetView>
  </sheetViews>
  <sheetFormatPr defaultColWidth="8.85546875" defaultRowHeight="12.75" x14ac:dyDescent="0.2"/>
  <cols>
    <col min="1" max="1" width="37.28515625" style="1" customWidth="1"/>
    <col min="2" max="2" width="6.42578125" style="1" customWidth="1"/>
    <col min="3" max="3" width="8.42578125" style="1" customWidth="1"/>
    <col min="4" max="4" width="11.5703125" style="1" customWidth="1"/>
    <col min="5" max="5" width="8.140625" style="1" customWidth="1"/>
    <col min="6" max="6" width="13" style="1" customWidth="1"/>
    <col min="7" max="7" width="11.140625" style="1" customWidth="1"/>
    <col min="8" max="8" width="12.85546875" style="1" customWidth="1"/>
    <col min="9" max="26" width="15.7109375" style="1" customWidth="1"/>
    <col min="27" max="16384" width="8.85546875" style="1"/>
  </cols>
  <sheetData>
    <row r="1" spans="1:8" ht="15" x14ac:dyDescent="0.25">
      <c r="F1" s="97" t="s">
        <v>178</v>
      </c>
      <c r="G1" s="98"/>
      <c r="H1" s="98"/>
    </row>
    <row r="2" spans="1:8" ht="15" x14ac:dyDescent="0.25">
      <c r="F2" s="97" t="s">
        <v>0</v>
      </c>
      <c r="G2" s="98"/>
      <c r="H2" s="98"/>
    </row>
    <row r="3" spans="1:8" ht="15" x14ac:dyDescent="0.25">
      <c r="F3" s="97" t="s">
        <v>1</v>
      </c>
      <c r="G3" s="98"/>
      <c r="H3" s="98"/>
    </row>
    <row r="4" spans="1:8" ht="15" x14ac:dyDescent="0.25">
      <c r="F4" s="97" t="s">
        <v>204</v>
      </c>
      <c r="G4" s="98"/>
      <c r="H4" s="98"/>
    </row>
    <row r="6" spans="1:8" ht="13.5" customHeight="1" x14ac:dyDescent="0.2">
      <c r="A6" s="99" t="s">
        <v>205</v>
      </c>
      <c r="B6" s="99"/>
      <c r="C6" s="99"/>
      <c r="D6" s="99"/>
      <c r="E6" s="99"/>
      <c r="F6" s="99"/>
      <c r="G6" s="100"/>
      <c r="H6" s="100"/>
    </row>
    <row r="7" spans="1:8" ht="33" customHeight="1" x14ac:dyDescent="0.2">
      <c r="A7" s="101"/>
      <c r="B7" s="101"/>
      <c r="C7" s="101"/>
      <c r="D7" s="101"/>
      <c r="E7" s="101"/>
      <c r="F7" s="101"/>
      <c r="G7" s="102"/>
      <c r="H7" s="102"/>
    </row>
    <row r="8" spans="1:8" ht="12.75" customHeight="1" x14ac:dyDescent="0.2">
      <c r="A8" s="91" t="s">
        <v>2</v>
      </c>
      <c r="B8" s="93" t="s">
        <v>3</v>
      </c>
      <c r="C8" s="94"/>
      <c r="D8" s="94"/>
      <c r="E8" s="95"/>
      <c r="F8" s="91" t="s">
        <v>179</v>
      </c>
      <c r="G8" s="91" t="s">
        <v>180</v>
      </c>
      <c r="H8" s="91" t="s">
        <v>181</v>
      </c>
    </row>
    <row r="9" spans="1:8" ht="28.5" customHeight="1" x14ac:dyDescent="0.2">
      <c r="A9" s="92"/>
      <c r="B9" s="2" t="s">
        <v>4</v>
      </c>
      <c r="C9" s="2" t="s">
        <v>5</v>
      </c>
      <c r="D9" s="2" t="s">
        <v>6</v>
      </c>
      <c r="E9" s="2" t="s">
        <v>7</v>
      </c>
      <c r="F9" s="96"/>
      <c r="G9" s="96"/>
      <c r="H9" s="96"/>
    </row>
    <row r="10" spans="1:8" x14ac:dyDescent="0.2">
      <c r="A10" s="3" t="s">
        <v>8</v>
      </c>
      <c r="B10" s="3" t="s">
        <v>9</v>
      </c>
      <c r="C10" s="3" t="s">
        <v>10</v>
      </c>
      <c r="D10" s="3" t="s">
        <v>11</v>
      </c>
      <c r="E10" s="3" t="s">
        <v>12</v>
      </c>
      <c r="F10" s="3" t="s">
        <v>13</v>
      </c>
      <c r="G10" s="3" t="s">
        <v>13</v>
      </c>
      <c r="H10" s="3" t="s">
        <v>13</v>
      </c>
    </row>
    <row r="11" spans="1:8" x14ac:dyDescent="0.2">
      <c r="A11" s="4" t="s">
        <v>14</v>
      </c>
      <c r="B11" s="5" t="s">
        <v>15</v>
      </c>
      <c r="C11" s="5" t="s">
        <v>16</v>
      </c>
      <c r="D11" s="5" t="s">
        <v>12</v>
      </c>
      <c r="E11" s="5" t="s">
        <v>16</v>
      </c>
      <c r="F11" s="6">
        <f>F12+F57+F53</f>
        <v>25469.604060000001</v>
      </c>
      <c r="G11" s="6">
        <f>G12+G57+G53</f>
        <v>25105.244040000001</v>
      </c>
      <c r="H11" s="6">
        <f>H12+H57+H53</f>
        <v>1115.5265079253713</v>
      </c>
    </row>
    <row r="12" spans="1:8" x14ac:dyDescent="0.2">
      <c r="A12" s="7" t="s">
        <v>17</v>
      </c>
      <c r="B12" s="5" t="s">
        <v>15</v>
      </c>
      <c r="C12" s="5" t="s">
        <v>18</v>
      </c>
      <c r="D12" s="5"/>
      <c r="E12" s="5" t="s">
        <v>16</v>
      </c>
      <c r="F12" s="8">
        <f>F13+F15+F45+F48+F35+F42</f>
        <v>24584.36406</v>
      </c>
      <c r="G12" s="8">
        <f>G13+G15+G45+G48+G35+G42</f>
        <v>24220.02204</v>
      </c>
      <c r="H12" s="8">
        <f>H13+H15+H45+H48+H35+H42</f>
        <v>379.71650792537139</v>
      </c>
    </row>
    <row r="13" spans="1:8" ht="56.25" x14ac:dyDescent="0.2">
      <c r="A13" s="9" t="s">
        <v>19</v>
      </c>
      <c r="B13" s="10" t="s">
        <v>15</v>
      </c>
      <c r="C13" s="10" t="s">
        <v>20</v>
      </c>
      <c r="D13" s="11" t="s">
        <v>21</v>
      </c>
      <c r="E13" s="12" t="s">
        <v>22</v>
      </c>
      <c r="F13" s="13">
        <f>+F14</f>
        <v>0</v>
      </c>
      <c r="G13" s="13">
        <f>+G14</f>
        <v>0</v>
      </c>
      <c r="H13" s="13">
        <f>+H14</f>
        <v>0</v>
      </c>
    </row>
    <row r="14" spans="1:8" ht="56.25" x14ac:dyDescent="0.2">
      <c r="A14" s="14" t="s">
        <v>23</v>
      </c>
      <c r="B14" s="15" t="s">
        <v>15</v>
      </c>
      <c r="C14" s="15" t="s">
        <v>20</v>
      </c>
      <c r="D14" s="16" t="s">
        <v>24</v>
      </c>
      <c r="E14" s="16" t="s">
        <v>22</v>
      </c>
      <c r="F14" s="17">
        <v>0</v>
      </c>
      <c r="G14" s="17">
        <v>0</v>
      </c>
      <c r="H14" s="17">
        <v>0</v>
      </c>
    </row>
    <row r="15" spans="1:8" ht="56.25" x14ac:dyDescent="0.2">
      <c r="A15" s="7" t="s">
        <v>25</v>
      </c>
      <c r="B15" s="5" t="s">
        <v>15</v>
      </c>
      <c r="C15" s="5" t="s">
        <v>26</v>
      </c>
      <c r="D15" s="5" t="s">
        <v>21</v>
      </c>
      <c r="E15" s="18"/>
      <c r="F15" s="8">
        <f>SUM(F16:F34)</f>
        <v>15514.144060000001</v>
      </c>
      <c r="G15" s="8">
        <f>SUM(G16:G34)</f>
        <v>15270.241</v>
      </c>
      <c r="H15" s="8">
        <f>G15/F15*100</f>
        <v>98.427866474252653</v>
      </c>
    </row>
    <row r="16" spans="1:8" ht="22.5" x14ac:dyDescent="0.2">
      <c r="A16" s="19" t="s">
        <v>27</v>
      </c>
      <c r="B16" s="16" t="s">
        <v>15</v>
      </c>
      <c r="C16" s="16" t="s">
        <v>26</v>
      </c>
      <c r="D16" s="16" t="s">
        <v>28</v>
      </c>
      <c r="E16" s="16" t="s">
        <v>29</v>
      </c>
      <c r="F16" s="20">
        <v>6790</v>
      </c>
      <c r="G16" s="20">
        <v>6778.72</v>
      </c>
      <c r="H16" s="20">
        <f>G16/F16*100</f>
        <v>99.833873343151708</v>
      </c>
    </row>
    <row r="17" spans="1:8" ht="45" x14ac:dyDescent="0.2">
      <c r="A17" s="19" t="s">
        <v>30</v>
      </c>
      <c r="B17" s="16" t="s">
        <v>15</v>
      </c>
      <c r="C17" s="16" t="s">
        <v>26</v>
      </c>
      <c r="D17" s="16" t="s">
        <v>28</v>
      </c>
      <c r="E17" s="16" t="s">
        <v>31</v>
      </c>
      <c r="F17" s="20">
        <f>2100-50</f>
        <v>2050</v>
      </c>
      <c r="G17" s="20">
        <v>2006.606</v>
      </c>
      <c r="H17" s="20">
        <f t="shared" ref="H17:H34" si="0">G17/F17*100</f>
        <v>97.883219512195126</v>
      </c>
    </row>
    <row r="18" spans="1:8" ht="22.5" x14ac:dyDescent="0.2">
      <c r="A18" s="19" t="s">
        <v>27</v>
      </c>
      <c r="B18" s="16" t="s">
        <v>15</v>
      </c>
      <c r="C18" s="16" t="s">
        <v>26</v>
      </c>
      <c r="D18" s="16" t="s">
        <v>32</v>
      </c>
      <c r="E18" s="16" t="s">
        <v>29</v>
      </c>
      <c r="F18" s="20">
        <v>114.25</v>
      </c>
      <c r="G18" s="20">
        <v>114.25</v>
      </c>
      <c r="H18" s="20">
        <f t="shared" si="0"/>
        <v>100</v>
      </c>
    </row>
    <row r="19" spans="1:8" ht="45" x14ac:dyDescent="0.2">
      <c r="A19" s="19" t="s">
        <v>30</v>
      </c>
      <c r="B19" s="16" t="s">
        <v>15</v>
      </c>
      <c r="C19" s="16" t="s">
        <v>26</v>
      </c>
      <c r="D19" s="16" t="s">
        <v>32</v>
      </c>
      <c r="E19" s="16" t="s">
        <v>31</v>
      </c>
      <c r="F19" s="20">
        <v>34.51</v>
      </c>
      <c r="G19" s="20">
        <v>34.505000000000003</v>
      </c>
      <c r="H19" s="20">
        <f t="shared" si="0"/>
        <v>99.985511445957712</v>
      </c>
    </row>
    <row r="20" spans="1:8" ht="22.5" x14ac:dyDescent="0.2">
      <c r="A20" s="19" t="s">
        <v>27</v>
      </c>
      <c r="B20" s="16" t="s">
        <v>15</v>
      </c>
      <c r="C20" s="16" t="s">
        <v>26</v>
      </c>
      <c r="D20" s="16" t="s">
        <v>33</v>
      </c>
      <c r="E20" s="16" t="s">
        <v>29</v>
      </c>
      <c r="F20" s="20">
        <f>1400-150</f>
        <v>1250</v>
      </c>
      <c r="G20" s="20">
        <v>1244.81</v>
      </c>
      <c r="H20" s="20">
        <f t="shared" si="0"/>
        <v>99.584800000000001</v>
      </c>
    </row>
    <row r="21" spans="1:8" ht="45" x14ac:dyDescent="0.2">
      <c r="A21" s="19" t="s">
        <v>30</v>
      </c>
      <c r="B21" s="16" t="s">
        <v>15</v>
      </c>
      <c r="C21" s="16" t="s">
        <v>26</v>
      </c>
      <c r="D21" s="16" t="s">
        <v>33</v>
      </c>
      <c r="E21" s="16" t="s">
        <v>31</v>
      </c>
      <c r="F21" s="20">
        <f>423-50</f>
        <v>373</v>
      </c>
      <c r="G21" s="20">
        <v>366.23</v>
      </c>
      <c r="H21" s="20">
        <f t="shared" si="0"/>
        <v>98.18498659517428</v>
      </c>
    </row>
    <row r="22" spans="1:8" ht="22.5" x14ac:dyDescent="0.2">
      <c r="A22" s="19" t="s">
        <v>27</v>
      </c>
      <c r="B22" s="16" t="s">
        <v>15</v>
      </c>
      <c r="C22" s="16" t="s">
        <v>26</v>
      </c>
      <c r="D22" s="16" t="s">
        <v>34</v>
      </c>
      <c r="E22" s="16" t="s">
        <v>29</v>
      </c>
      <c r="F22" s="21">
        <f>1002+54</f>
        <v>1056</v>
      </c>
      <c r="G22" s="21">
        <v>1025.6199999999999</v>
      </c>
      <c r="H22" s="20">
        <f t="shared" si="0"/>
        <v>97.123106060606048</v>
      </c>
    </row>
    <row r="23" spans="1:8" ht="45" x14ac:dyDescent="0.2">
      <c r="A23" s="19" t="s">
        <v>30</v>
      </c>
      <c r="B23" s="16" t="s">
        <v>15</v>
      </c>
      <c r="C23" s="16" t="s">
        <v>26</v>
      </c>
      <c r="D23" s="16" t="s">
        <v>34</v>
      </c>
      <c r="E23" s="16" t="s">
        <v>31</v>
      </c>
      <c r="F23" s="21">
        <f>303+2</f>
        <v>305</v>
      </c>
      <c r="G23" s="21">
        <v>304.8</v>
      </c>
      <c r="H23" s="20">
        <f t="shared" si="0"/>
        <v>99.934426229508205</v>
      </c>
    </row>
    <row r="24" spans="1:8" ht="33.75" x14ac:dyDescent="0.2">
      <c r="A24" s="19" t="s">
        <v>35</v>
      </c>
      <c r="B24" s="16" t="s">
        <v>15</v>
      </c>
      <c r="C24" s="16" t="s">
        <v>26</v>
      </c>
      <c r="D24" s="16" t="s">
        <v>34</v>
      </c>
      <c r="E24" s="16" t="s">
        <v>36</v>
      </c>
      <c r="F24" s="22">
        <v>15</v>
      </c>
      <c r="G24" s="22">
        <v>0</v>
      </c>
      <c r="H24" s="20">
        <f t="shared" si="0"/>
        <v>0</v>
      </c>
    </row>
    <row r="25" spans="1:8" ht="22.5" x14ac:dyDescent="0.2">
      <c r="A25" s="19" t="s">
        <v>27</v>
      </c>
      <c r="B25" s="16" t="s">
        <v>15</v>
      </c>
      <c r="C25" s="16" t="s">
        <v>26</v>
      </c>
      <c r="D25" s="16" t="s">
        <v>37</v>
      </c>
      <c r="E25" s="16" t="s">
        <v>29</v>
      </c>
      <c r="F25" s="21">
        <v>20</v>
      </c>
      <c r="G25" s="22">
        <v>20</v>
      </c>
      <c r="H25" s="20">
        <f t="shared" si="0"/>
        <v>100</v>
      </c>
    </row>
    <row r="26" spans="1:8" ht="45" x14ac:dyDescent="0.2">
      <c r="A26" s="19" t="s">
        <v>30</v>
      </c>
      <c r="B26" s="16" t="s">
        <v>15</v>
      </c>
      <c r="C26" s="16" t="s">
        <v>26</v>
      </c>
      <c r="D26" s="16" t="s">
        <v>37</v>
      </c>
      <c r="E26" s="16" t="s">
        <v>31</v>
      </c>
      <c r="F26" s="21">
        <v>6.04</v>
      </c>
      <c r="G26" s="22">
        <v>6.04</v>
      </c>
      <c r="H26" s="20">
        <f t="shared" si="0"/>
        <v>100</v>
      </c>
    </row>
    <row r="27" spans="1:8" ht="22.5" x14ac:dyDescent="0.2">
      <c r="A27" s="19" t="s">
        <v>38</v>
      </c>
      <c r="B27" s="16" t="s">
        <v>15</v>
      </c>
      <c r="C27" s="16" t="s">
        <v>26</v>
      </c>
      <c r="D27" s="16" t="s">
        <v>34</v>
      </c>
      <c r="E27" s="16" t="s">
        <v>39</v>
      </c>
      <c r="F27" s="22">
        <f>830.8+83</f>
        <v>913.8</v>
      </c>
      <c r="G27" s="22">
        <v>881.86</v>
      </c>
      <c r="H27" s="20">
        <f t="shared" si="0"/>
        <v>96.50470562486322</v>
      </c>
    </row>
    <row r="28" spans="1:8" ht="33.75" x14ac:dyDescent="0.2">
      <c r="A28" s="19" t="s">
        <v>40</v>
      </c>
      <c r="B28" s="16" t="s">
        <v>15</v>
      </c>
      <c r="C28" s="16" t="s">
        <v>26</v>
      </c>
      <c r="D28" s="16" t="s">
        <v>34</v>
      </c>
      <c r="E28" s="16" t="s">
        <v>41</v>
      </c>
      <c r="F28" s="22">
        <v>1758.02406</v>
      </c>
      <c r="G28" s="22">
        <v>1723.11</v>
      </c>
      <c r="H28" s="20">
        <f t="shared" si="0"/>
        <v>98.014016941269844</v>
      </c>
    </row>
    <row r="29" spans="1:8" ht="33.75" x14ac:dyDescent="0.2">
      <c r="A29" s="19" t="s">
        <v>40</v>
      </c>
      <c r="B29" s="16" t="s">
        <v>15</v>
      </c>
      <c r="C29" s="16" t="s">
        <v>26</v>
      </c>
      <c r="D29" s="16" t="s">
        <v>34</v>
      </c>
      <c r="E29" s="16" t="s">
        <v>42</v>
      </c>
      <c r="F29" s="22">
        <v>580</v>
      </c>
      <c r="G29" s="22">
        <v>580</v>
      </c>
      <c r="H29" s="20">
        <f t="shared" si="0"/>
        <v>100</v>
      </c>
    </row>
    <row r="30" spans="1:8" ht="33.75" x14ac:dyDescent="0.2">
      <c r="A30" s="19" t="s">
        <v>40</v>
      </c>
      <c r="B30" s="16" t="s">
        <v>15</v>
      </c>
      <c r="C30" s="16" t="s">
        <v>26</v>
      </c>
      <c r="D30" s="16" t="s">
        <v>43</v>
      </c>
      <c r="E30" s="23" t="s">
        <v>41</v>
      </c>
      <c r="F30" s="24">
        <v>3.52</v>
      </c>
      <c r="G30" s="24">
        <v>3.52</v>
      </c>
      <c r="H30" s="20">
        <f t="shared" si="0"/>
        <v>100</v>
      </c>
    </row>
    <row r="31" spans="1:8" x14ac:dyDescent="0.2">
      <c r="A31" s="19" t="s">
        <v>44</v>
      </c>
      <c r="B31" s="16" t="s">
        <v>15</v>
      </c>
      <c r="C31" s="16" t="s">
        <v>26</v>
      </c>
      <c r="D31" s="16" t="s">
        <v>34</v>
      </c>
      <c r="E31" s="23" t="s">
        <v>45</v>
      </c>
      <c r="F31" s="24">
        <f>50-25</f>
        <v>25</v>
      </c>
      <c r="G31" s="24">
        <v>25</v>
      </c>
      <c r="H31" s="20">
        <f t="shared" si="0"/>
        <v>100</v>
      </c>
    </row>
    <row r="32" spans="1:8" x14ac:dyDescent="0.2">
      <c r="A32" s="19" t="s">
        <v>47</v>
      </c>
      <c r="B32" s="16" t="s">
        <v>15</v>
      </c>
      <c r="C32" s="16" t="s">
        <v>26</v>
      </c>
      <c r="D32" s="16" t="s">
        <v>34</v>
      </c>
      <c r="E32" s="23" t="s">
        <v>48</v>
      </c>
      <c r="F32" s="24">
        <v>50</v>
      </c>
      <c r="G32" s="24">
        <v>39.65</v>
      </c>
      <c r="H32" s="20">
        <f t="shared" si="0"/>
        <v>79.3</v>
      </c>
    </row>
    <row r="33" spans="1:8" ht="33.75" x14ac:dyDescent="0.2">
      <c r="A33" s="19" t="s">
        <v>40</v>
      </c>
      <c r="B33" s="23" t="s">
        <v>15</v>
      </c>
      <c r="C33" s="23" t="s">
        <v>26</v>
      </c>
      <c r="D33" s="23" t="s">
        <v>49</v>
      </c>
      <c r="E33" s="23" t="s">
        <v>41</v>
      </c>
      <c r="F33" s="24">
        <v>70</v>
      </c>
      <c r="G33" s="24">
        <v>57.11</v>
      </c>
      <c r="H33" s="20">
        <f t="shared" si="0"/>
        <v>81.585714285714289</v>
      </c>
    </row>
    <row r="34" spans="1:8" ht="34.5" thickBot="1" x14ac:dyDescent="0.25">
      <c r="A34" s="25" t="s">
        <v>40</v>
      </c>
      <c r="B34" s="26" t="s">
        <v>15</v>
      </c>
      <c r="C34" s="26" t="s">
        <v>26</v>
      </c>
      <c r="D34" s="26" t="s">
        <v>50</v>
      </c>
      <c r="E34" s="26" t="s">
        <v>41</v>
      </c>
      <c r="F34" s="27">
        <v>100</v>
      </c>
      <c r="G34" s="27">
        <v>58.41</v>
      </c>
      <c r="H34" s="20">
        <f t="shared" si="0"/>
        <v>58.41</v>
      </c>
    </row>
    <row r="35" spans="1:8" x14ac:dyDescent="0.2">
      <c r="A35" s="28" t="s">
        <v>51</v>
      </c>
      <c r="B35" s="29" t="s">
        <v>15</v>
      </c>
      <c r="C35" s="29"/>
      <c r="D35" s="29" t="s">
        <v>52</v>
      </c>
      <c r="E35" s="29" t="s">
        <v>53</v>
      </c>
      <c r="F35" s="30">
        <f>SUM(F36:F41)</f>
        <v>472.64</v>
      </c>
      <c r="G35" s="30">
        <f t="shared" ref="G35" si="1">SUM(G36:G41)</f>
        <v>472.64</v>
      </c>
      <c r="H35" s="30">
        <f>G35/F35*100</f>
        <v>100</v>
      </c>
    </row>
    <row r="36" spans="1:8" x14ac:dyDescent="0.2">
      <c r="A36" s="31" t="s">
        <v>51</v>
      </c>
      <c r="B36" s="23" t="s">
        <v>15</v>
      </c>
      <c r="C36" s="23" t="s">
        <v>54</v>
      </c>
      <c r="D36" s="23" t="s">
        <v>55</v>
      </c>
      <c r="E36" s="23" t="s">
        <v>53</v>
      </c>
      <c r="F36" s="32">
        <v>128</v>
      </c>
      <c r="G36" s="32">
        <v>128</v>
      </c>
      <c r="H36" s="33">
        <f>G36/F36*100</f>
        <v>100</v>
      </c>
    </row>
    <row r="37" spans="1:8" x14ac:dyDescent="0.2">
      <c r="A37" s="31" t="s">
        <v>51</v>
      </c>
      <c r="B37" s="23" t="s">
        <v>15</v>
      </c>
      <c r="C37" s="23" t="s">
        <v>54</v>
      </c>
      <c r="D37" s="23" t="s">
        <v>56</v>
      </c>
      <c r="E37" s="23" t="s">
        <v>53</v>
      </c>
      <c r="F37" s="32">
        <v>59.1</v>
      </c>
      <c r="G37" s="32">
        <v>59.1</v>
      </c>
      <c r="H37" s="33">
        <f t="shared" ref="H37:H41" si="2">G37/F37*100</f>
        <v>100</v>
      </c>
    </row>
    <row r="38" spans="1:8" x14ac:dyDescent="0.2">
      <c r="A38" s="31" t="s">
        <v>51</v>
      </c>
      <c r="B38" s="23" t="s">
        <v>15</v>
      </c>
      <c r="C38" s="23" t="s">
        <v>54</v>
      </c>
      <c r="D38" s="23" t="s">
        <v>57</v>
      </c>
      <c r="E38" s="23" t="s">
        <v>53</v>
      </c>
      <c r="F38" s="32">
        <v>35.53</v>
      </c>
      <c r="G38" s="32">
        <v>35.53</v>
      </c>
      <c r="H38" s="33">
        <f t="shared" si="2"/>
        <v>100</v>
      </c>
    </row>
    <row r="39" spans="1:8" x14ac:dyDescent="0.2">
      <c r="A39" s="31" t="s">
        <v>51</v>
      </c>
      <c r="B39" s="23" t="s">
        <v>15</v>
      </c>
      <c r="C39" s="23" t="s">
        <v>58</v>
      </c>
      <c r="D39" s="23" t="s">
        <v>59</v>
      </c>
      <c r="E39" s="23" t="s">
        <v>53</v>
      </c>
      <c r="F39" s="32">
        <v>109.5</v>
      </c>
      <c r="G39" s="32">
        <v>109.5</v>
      </c>
      <c r="H39" s="33">
        <f t="shared" si="2"/>
        <v>100</v>
      </c>
    </row>
    <row r="40" spans="1:8" x14ac:dyDescent="0.2">
      <c r="A40" s="31" t="s">
        <v>51</v>
      </c>
      <c r="B40" s="23" t="s">
        <v>15</v>
      </c>
      <c r="C40" s="23" t="s">
        <v>58</v>
      </c>
      <c r="D40" s="23" t="s">
        <v>60</v>
      </c>
      <c r="E40" s="23" t="s">
        <v>53</v>
      </c>
      <c r="F40" s="32">
        <v>26.6</v>
      </c>
      <c r="G40" s="32">
        <v>26.6</v>
      </c>
      <c r="H40" s="33">
        <f t="shared" si="2"/>
        <v>100</v>
      </c>
    </row>
    <row r="41" spans="1:8" x14ac:dyDescent="0.2">
      <c r="A41" s="34" t="s">
        <v>51</v>
      </c>
      <c r="B41" s="26" t="s">
        <v>15</v>
      </c>
      <c r="C41" s="26" t="s">
        <v>61</v>
      </c>
      <c r="D41" s="26" t="s">
        <v>62</v>
      </c>
      <c r="E41" s="26" t="s">
        <v>53</v>
      </c>
      <c r="F41" s="35">
        <v>113.91</v>
      </c>
      <c r="G41" s="35">
        <v>113.91</v>
      </c>
      <c r="H41" s="33">
        <f t="shared" si="2"/>
        <v>100</v>
      </c>
    </row>
    <row r="42" spans="1:8" x14ac:dyDescent="0.2">
      <c r="A42" s="7" t="s">
        <v>63</v>
      </c>
      <c r="B42" s="5" t="s">
        <v>15</v>
      </c>
      <c r="C42" s="5" t="s">
        <v>64</v>
      </c>
      <c r="D42" s="5" t="s">
        <v>52</v>
      </c>
      <c r="E42" s="5" t="s">
        <v>41</v>
      </c>
      <c r="F42" s="8">
        <f>F43+F44</f>
        <v>272.58000000000004</v>
      </c>
      <c r="G42" s="8">
        <f>G43+G44</f>
        <v>223.92702</v>
      </c>
      <c r="H42" s="8">
        <f>G42/F42*100</f>
        <v>82.150935505172782</v>
      </c>
    </row>
    <row r="43" spans="1:8" ht="33.75" x14ac:dyDescent="0.2">
      <c r="A43" s="36" t="s">
        <v>40</v>
      </c>
      <c r="B43" s="23" t="s">
        <v>15</v>
      </c>
      <c r="C43" s="23" t="s">
        <v>58</v>
      </c>
      <c r="D43" s="23" t="s">
        <v>65</v>
      </c>
      <c r="E43" s="23" t="s">
        <v>41</v>
      </c>
      <c r="F43" s="32">
        <v>237.58</v>
      </c>
      <c r="G43" s="32">
        <v>191.86001999999999</v>
      </c>
      <c r="H43" s="32">
        <f>G43/F43*100</f>
        <v>80.755964306759822</v>
      </c>
    </row>
    <row r="44" spans="1:8" ht="33.75" x14ac:dyDescent="0.2">
      <c r="A44" s="37" t="s">
        <v>40</v>
      </c>
      <c r="B44" s="38" t="s">
        <v>15</v>
      </c>
      <c r="C44" s="38" t="s">
        <v>61</v>
      </c>
      <c r="D44" s="38" t="s">
        <v>65</v>
      </c>
      <c r="E44" s="38" t="s">
        <v>42</v>
      </c>
      <c r="F44" s="39">
        <v>35</v>
      </c>
      <c r="G44" s="39">
        <v>32.067</v>
      </c>
      <c r="H44" s="32">
        <f>G44/F44*100</f>
        <v>91.62</v>
      </c>
    </row>
    <row r="45" spans="1:8" x14ac:dyDescent="0.2">
      <c r="A45" s="7" t="s">
        <v>66</v>
      </c>
      <c r="B45" s="41" t="s">
        <v>15</v>
      </c>
      <c r="C45" s="41" t="s">
        <v>67</v>
      </c>
      <c r="D45" s="41" t="s">
        <v>16</v>
      </c>
      <c r="E45" s="41" t="s">
        <v>16</v>
      </c>
      <c r="F45" s="42">
        <f>F46</f>
        <v>0</v>
      </c>
      <c r="G45" s="42">
        <f t="shared" ref="G45:H46" si="3">G46</f>
        <v>0</v>
      </c>
      <c r="H45" s="42">
        <f t="shared" si="3"/>
        <v>0</v>
      </c>
    </row>
    <row r="46" spans="1:8" x14ac:dyDescent="0.2">
      <c r="A46" s="9" t="s">
        <v>63</v>
      </c>
      <c r="B46" s="12" t="s">
        <v>15</v>
      </c>
      <c r="C46" s="12" t="s">
        <v>67</v>
      </c>
      <c r="D46" s="12" t="s">
        <v>68</v>
      </c>
      <c r="E46" s="12" t="s">
        <v>16</v>
      </c>
      <c r="F46" s="13">
        <f>F47</f>
        <v>0</v>
      </c>
      <c r="G46" s="13">
        <f t="shared" si="3"/>
        <v>0</v>
      </c>
      <c r="H46" s="13">
        <f t="shared" si="3"/>
        <v>0</v>
      </c>
    </row>
    <row r="47" spans="1:8" x14ac:dyDescent="0.2">
      <c r="A47" s="43" t="s">
        <v>69</v>
      </c>
      <c r="B47" s="44" t="s">
        <v>15</v>
      </c>
      <c r="C47" s="44" t="s">
        <v>67</v>
      </c>
      <c r="D47" s="44" t="s">
        <v>70</v>
      </c>
      <c r="E47" s="44" t="s">
        <v>71</v>
      </c>
      <c r="F47" s="17">
        <v>0</v>
      </c>
      <c r="G47" s="17">
        <v>0</v>
      </c>
      <c r="H47" s="17">
        <v>0</v>
      </c>
    </row>
    <row r="48" spans="1:8" x14ac:dyDescent="0.2">
      <c r="A48" s="7" t="s">
        <v>72</v>
      </c>
      <c r="B48" s="5" t="s">
        <v>15</v>
      </c>
      <c r="C48" s="5" t="s">
        <v>73</v>
      </c>
      <c r="D48" s="5" t="s">
        <v>16</v>
      </c>
      <c r="E48" s="5" t="s">
        <v>16</v>
      </c>
      <c r="F48" s="8">
        <f>+F49</f>
        <v>8325</v>
      </c>
      <c r="G48" s="8">
        <f>+G49</f>
        <v>8253.2140199999994</v>
      </c>
      <c r="H48" s="8">
        <f>+H49</f>
        <v>99.137705945945939</v>
      </c>
    </row>
    <row r="49" spans="1:8" x14ac:dyDescent="0.2">
      <c r="A49" s="7" t="s">
        <v>63</v>
      </c>
      <c r="B49" s="5" t="s">
        <v>15</v>
      </c>
      <c r="C49" s="5" t="s">
        <v>73</v>
      </c>
      <c r="D49" s="5" t="s">
        <v>68</v>
      </c>
      <c r="E49" s="5" t="s">
        <v>16</v>
      </c>
      <c r="F49" s="8">
        <f>SUM(F50:F52)</f>
        <v>8325</v>
      </c>
      <c r="G49" s="8">
        <f t="shared" ref="G49" si="4">SUM(G50:G52)</f>
        <v>8253.2140199999994</v>
      </c>
      <c r="H49" s="8">
        <f>G49/F49*100</f>
        <v>99.137705945945939</v>
      </c>
    </row>
    <row r="50" spans="1:8" ht="33.75" x14ac:dyDescent="0.2">
      <c r="A50" s="19" t="s">
        <v>40</v>
      </c>
      <c r="B50" s="16" t="s">
        <v>15</v>
      </c>
      <c r="C50" s="16" t="s">
        <v>73</v>
      </c>
      <c r="D50" s="16" t="s">
        <v>74</v>
      </c>
      <c r="E50" s="16" t="s">
        <v>41</v>
      </c>
      <c r="F50" s="22">
        <v>350</v>
      </c>
      <c r="G50" s="22">
        <v>278.30745000000002</v>
      </c>
      <c r="H50" s="22">
        <f>G50/F50*100</f>
        <v>79.516414285714291</v>
      </c>
    </row>
    <row r="51" spans="1:8" ht="33.75" x14ac:dyDescent="0.2">
      <c r="A51" s="19" t="s">
        <v>40</v>
      </c>
      <c r="B51" s="16" t="s">
        <v>15</v>
      </c>
      <c r="C51" s="16" t="s">
        <v>73</v>
      </c>
      <c r="D51" s="16" t="s">
        <v>75</v>
      </c>
      <c r="E51" s="16" t="s">
        <v>48</v>
      </c>
      <c r="F51" s="24">
        <v>10</v>
      </c>
      <c r="G51" s="24">
        <v>10</v>
      </c>
      <c r="H51" s="22">
        <f t="shared" ref="H51:H52" si="5">G51/F51*100</f>
        <v>100</v>
      </c>
    </row>
    <row r="52" spans="1:8" ht="33.75" x14ac:dyDescent="0.2">
      <c r="A52" s="19" t="s">
        <v>40</v>
      </c>
      <c r="B52" s="16" t="s">
        <v>15</v>
      </c>
      <c r="C52" s="16" t="s">
        <v>73</v>
      </c>
      <c r="D52" s="16" t="s">
        <v>75</v>
      </c>
      <c r="E52" s="16" t="s">
        <v>76</v>
      </c>
      <c r="F52" s="24">
        <v>7965</v>
      </c>
      <c r="G52" s="24">
        <v>7964.9065700000001</v>
      </c>
      <c r="H52" s="22">
        <f t="shared" si="5"/>
        <v>99.998826993094795</v>
      </c>
    </row>
    <row r="53" spans="1:8" x14ac:dyDescent="0.2">
      <c r="A53" s="7" t="s">
        <v>77</v>
      </c>
      <c r="B53" s="5" t="s">
        <v>15</v>
      </c>
      <c r="C53" s="5" t="s">
        <v>78</v>
      </c>
      <c r="D53" s="5" t="s">
        <v>68</v>
      </c>
      <c r="E53" s="5"/>
      <c r="F53" s="42">
        <f t="shared" ref="F53:H53" si="6">F54</f>
        <v>297.39999999999998</v>
      </c>
      <c r="G53" s="42">
        <f t="shared" si="6"/>
        <v>297.39999999999998</v>
      </c>
      <c r="H53" s="42">
        <f t="shared" si="6"/>
        <v>100</v>
      </c>
    </row>
    <row r="54" spans="1:8" x14ac:dyDescent="0.2">
      <c r="A54" s="45" t="s">
        <v>63</v>
      </c>
      <c r="B54" s="18" t="s">
        <v>15</v>
      </c>
      <c r="C54" s="18" t="s">
        <v>78</v>
      </c>
      <c r="D54" s="18" t="s">
        <v>79</v>
      </c>
      <c r="E54" s="18"/>
      <c r="F54" s="46">
        <f>F55+F56</f>
        <v>297.39999999999998</v>
      </c>
      <c r="G54" s="46">
        <f>G55+G56</f>
        <v>297.39999999999998</v>
      </c>
      <c r="H54" s="46">
        <f>G54/F54*100</f>
        <v>100</v>
      </c>
    </row>
    <row r="55" spans="1:8" ht="22.5" x14ac:dyDescent="0.2">
      <c r="A55" s="19" t="s">
        <v>27</v>
      </c>
      <c r="B55" s="16" t="s">
        <v>15</v>
      </c>
      <c r="C55" s="16" t="s">
        <v>78</v>
      </c>
      <c r="D55" s="16" t="s">
        <v>79</v>
      </c>
      <c r="E55" s="16" t="s">
        <v>29</v>
      </c>
      <c r="F55" s="24">
        <v>228.41784999999999</v>
      </c>
      <c r="G55" s="24">
        <v>228.42</v>
      </c>
      <c r="H55" s="89">
        <f>G55/F55*100</f>
        <v>100.00094125743675</v>
      </c>
    </row>
    <row r="56" spans="1:8" ht="45" x14ac:dyDescent="0.2">
      <c r="A56" s="19" t="s">
        <v>30</v>
      </c>
      <c r="B56" s="16" t="s">
        <v>15</v>
      </c>
      <c r="C56" s="16" t="s">
        <v>78</v>
      </c>
      <c r="D56" s="16" t="s">
        <v>79</v>
      </c>
      <c r="E56" s="16" t="s">
        <v>31</v>
      </c>
      <c r="F56" s="24">
        <v>68.982150000000004</v>
      </c>
      <c r="G56" s="24">
        <v>68.98</v>
      </c>
      <c r="H56" s="90">
        <f>G56/F56*100</f>
        <v>99.99688325168178</v>
      </c>
    </row>
    <row r="57" spans="1:8" x14ac:dyDescent="0.2">
      <c r="A57" s="7" t="s">
        <v>80</v>
      </c>
      <c r="B57" s="5" t="s">
        <v>15</v>
      </c>
      <c r="C57" s="5" t="s">
        <v>81</v>
      </c>
      <c r="D57" s="5" t="s">
        <v>68</v>
      </c>
      <c r="E57" s="5" t="s">
        <v>16</v>
      </c>
      <c r="F57" s="8">
        <f t="shared" ref="F57:H57" si="7">F58</f>
        <v>587.84</v>
      </c>
      <c r="G57" s="8">
        <f t="shared" si="7"/>
        <v>587.822</v>
      </c>
      <c r="H57" s="8">
        <f t="shared" si="7"/>
        <v>635.80999999999995</v>
      </c>
    </row>
    <row r="58" spans="1:8" x14ac:dyDescent="0.2">
      <c r="A58" s="19" t="s">
        <v>82</v>
      </c>
      <c r="B58" s="16" t="s">
        <v>15</v>
      </c>
      <c r="C58" s="16" t="s">
        <v>83</v>
      </c>
      <c r="D58" s="16" t="s">
        <v>84</v>
      </c>
      <c r="E58" s="16" t="s">
        <v>85</v>
      </c>
      <c r="F58" s="22">
        <v>587.84</v>
      </c>
      <c r="G58" s="22">
        <v>587.822</v>
      </c>
      <c r="H58" s="22">
        <v>635.80999999999995</v>
      </c>
    </row>
    <row r="59" spans="1:8" s="50" customFormat="1" ht="57" thickBot="1" x14ac:dyDescent="0.25">
      <c r="A59" s="47" t="s">
        <v>86</v>
      </c>
      <c r="B59" s="48" t="s">
        <v>15</v>
      </c>
      <c r="C59" s="48"/>
      <c r="D59" s="48" t="s">
        <v>87</v>
      </c>
      <c r="E59" s="48" t="s">
        <v>16</v>
      </c>
      <c r="F59" s="49">
        <f>+F60+F65+F67+F87+F111+F115+F117</f>
        <v>69867.841919999992</v>
      </c>
      <c r="G59" s="49">
        <f>+G60+G65+G67+G87+G111+G115+G117</f>
        <v>66577.483160000003</v>
      </c>
      <c r="H59" s="49">
        <f>+H60+H65+H67+H87+H111+H115+H117</f>
        <v>473.98634272216725</v>
      </c>
    </row>
    <row r="60" spans="1:8" ht="33.75" x14ac:dyDescent="0.2">
      <c r="A60" s="28" t="s">
        <v>88</v>
      </c>
      <c r="B60" s="29" t="s">
        <v>15</v>
      </c>
      <c r="C60" s="29"/>
      <c r="D60" s="29" t="s">
        <v>89</v>
      </c>
      <c r="E60" s="29" t="s">
        <v>41</v>
      </c>
      <c r="F60" s="30">
        <f>SUM(F61:F64)</f>
        <v>1111.9100000000001</v>
      </c>
      <c r="G60" s="30">
        <f t="shared" ref="G60" si="8">SUM(G61:G64)</f>
        <v>1111.7400000000002</v>
      </c>
      <c r="H60" s="30">
        <f>G60/F60*100</f>
        <v>99.984710992796195</v>
      </c>
    </row>
    <row r="61" spans="1:8" x14ac:dyDescent="0.2">
      <c r="A61" s="37" t="s">
        <v>90</v>
      </c>
      <c r="B61" s="38" t="s">
        <v>15</v>
      </c>
      <c r="C61" s="38" t="s">
        <v>91</v>
      </c>
      <c r="D61" s="38" t="s">
        <v>92</v>
      </c>
      <c r="E61" s="38" t="s">
        <v>41</v>
      </c>
      <c r="F61" s="39">
        <v>786.26</v>
      </c>
      <c r="G61" s="39">
        <v>786.09</v>
      </c>
      <c r="H61" s="40">
        <f>G61/F61*100</f>
        <v>99.978378653371664</v>
      </c>
    </row>
    <row r="62" spans="1:8" ht="22.5" x14ac:dyDescent="0.2">
      <c r="A62" s="37" t="s">
        <v>93</v>
      </c>
      <c r="B62" s="38" t="s">
        <v>15</v>
      </c>
      <c r="C62" s="38" t="s">
        <v>91</v>
      </c>
      <c r="D62" s="38" t="s">
        <v>94</v>
      </c>
      <c r="E62" s="38" t="s">
        <v>41</v>
      </c>
      <c r="F62" s="39">
        <v>5</v>
      </c>
      <c r="G62" s="39">
        <v>5</v>
      </c>
      <c r="H62" s="40">
        <f t="shared" ref="H62:H64" si="9">G62/F62*100</f>
        <v>100</v>
      </c>
    </row>
    <row r="63" spans="1:8" ht="33.75" x14ac:dyDescent="0.2">
      <c r="A63" s="37" t="s">
        <v>95</v>
      </c>
      <c r="B63" s="38" t="s">
        <v>15</v>
      </c>
      <c r="C63" s="38" t="s">
        <v>91</v>
      </c>
      <c r="D63" s="38" t="s">
        <v>96</v>
      </c>
      <c r="E63" s="38" t="s">
        <v>41</v>
      </c>
      <c r="F63" s="39">
        <v>295</v>
      </c>
      <c r="G63" s="39">
        <v>295</v>
      </c>
      <c r="H63" s="40">
        <f t="shared" si="9"/>
        <v>100</v>
      </c>
    </row>
    <row r="64" spans="1:8" ht="33.75" x14ac:dyDescent="0.2">
      <c r="A64" s="37" t="s">
        <v>97</v>
      </c>
      <c r="B64" s="38" t="s">
        <v>15</v>
      </c>
      <c r="C64" s="38" t="s">
        <v>91</v>
      </c>
      <c r="D64" s="38" t="s">
        <v>96</v>
      </c>
      <c r="E64" s="38" t="s">
        <v>41</v>
      </c>
      <c r="F64" s="39">
        <v>25.65</v>
      </c>
      <c r="G64" s="39">
        <v>25.65</v>
      </c>
      <c r="H64" s="40">
        <f t="shared" si="9"/>
        <v>100</v>
      </c>
    </row>
    <row r="65" spans="1:8" ht="33.75" x14ac:dyDescent="0.2">
      <c r="A65" s="53" t="s">
        <v>98</v>
      </c>
      <c r="B65" s="41" t="s">
        <v>15</v>
      </c>
      <c r="C65" s="41" t="s">
        <v>99</v>
      </c>
      <c r="D65" s="41" t="s">
        <v>100</v>
      </c>
      <c r="E65" s="41" t="s">
        <v>16</v>
      </c>
      <c r="F65" s="42">
        <f>SUM(F66:F66)</f>
        <v>8.6</v>
      </c>
      <c r="G65" s="42">
        <f>SUM(G66:G66)</f>
        <v>7.44</v>
      </c>
      <c r="H65" s="54">
        <f>SUM(H66:H66)</f>
        <v>86.511627906976756</v>
      </c>
    </row>
    <row r="66" spans="1:8" ht="23.25" thickBot="1" x14ac:dyDescent="0.25">
      <c r="A66" s="37" t="s">
        <v>182</v>
      </c>
      <c r="B66" s="38" t="s">
        <v>15</v>
      </c>
      <c r="C66" s="38" t="s">
        <v>101</v>
      </c>
      <c r="D66" s="38" t="s">
        <v>102</v>
      </c>
      <c r="E66" s="38" t="s">
        <v>41</v>
      </c>
      <c r="F66" s="39">
        <v>8.6</v>
      </c>
      <c r="G66" s="39">
        <v>7.44</v>
      </c>
      <c r="H66" s="40">
        <f>G66/F66*100</f>
        <v>86.511627906976756</v>
      </c>
    </row>
    <row r="67" spans="1:8" ht="46.5" customHeight="1" x14ac:dyDescent="0.2">
      <c r="A67" s="28" t="s">
        <v>103</v>
      </c>
      <c r="B67" s="29" t="s">
        <v>15</v>
      </c>
      <c r="C67" s="29" t="s">
        <v>64</v>
      </c>
      <c r="D67" s="29" t="s">
        <v>104</v>
      </c>
      <c r="E67" s="29" t="s">
        <v>41</v>
      </c>
      <c r="F67" s="57">
        <f>SUM(F68:F86)</f>
        <v>56178.984949999998</v>
      </c>
      <c r="G67" s="57">
        <f>SUM(G68:G86)</f>
        <v>53416.831149999998</v>
      </c>
      <c r="H67" s="57">
        <f>G67/F67*100</f>
        <v>95.08329706836399</v>
      </c>
    </row>
    <row r="68" spans="1:8" s="58" customFormat="1" ht="22.5" x14ac:dyDescent="0.2">
      <c r="A68" s="37" t="s">
        <v>183</v>
      </c>
      <c r="B68" s="38" t="s">
        <v>15</v>
      </c>
      <c r="C68" s="38" t="s">
        <v>58</v>
      </c>
      <c r="D68" s="38" t="s">
        <v>105</v>
      </c>
      <c r="E68" s="38" t="s">
        <v>41</v>
      </c>
      <c r="F68" s="39">
        <v>371</v>
      </c>
      <c r="G68" s="39">
        <v>356.39974999999998</v>
      </c>
      <c r="H68" s="40">
        <f>G68/F68*100</f>
        <v>96.06462264150943</v>
      </c>
    </row>
    <row r="69" spans="1:8" s="58" customFormat="1" ht="22.5" x14ac:dyDescent="0.2">
      <c r="A69" s="37" t="s">
        <v>184</v>
      </c>
      <c r="B69" s="86" t="s">
        <v>15</v>
      </c>
      <c r="C69" s="86" t="s">
        <v>58</v>
      </c>
      <c r="D69" s="87" t="s">
        <v>202</v>
      </c>
      <c r="E69" s="87">
        <v>412</v>
      </c>
      <c r="F69" s="88">
        <v>9276.7225199999993</v>
      </c>
      <c r="G69" s="88">
        <v>9276.7225199999993</v>
      </c>
      <c r="H69" s="40">
        <f t="shared" ref="H69:H86" si="10">G69/F69*100</f>
        <v>100</v>
      </c>
    </row>
    <row r="70" spans="1:8" ht="22.5" x14ac:dyDescent="0.2">
      <c r="A70" s="37" t="s">
        <v>185</v>
      </c>
      <c r="B70" s="38" t="s">
        <v>15</v>
      </c>
      <c r="C70" s="38" t="s">
        <v>106</v>
      </c>
      <c r="D70" s="38" t="s">
        <v>107</v>
      </c>
      <c r="E70" s="38" t="s">
        <v>41</v>
      </c>
      <c r="F70" s="39">
        <v>4500</v>
      </c>
      <c r="G70" s="39">
        <v>4448.2551800000001</v>
      </c>
      <c r="H70" s="40">
        <f t="shared" si="10"/>
        <v>98.850115111111108</v>
      </c>
    </row>
    <row r="71" spans="1:8" ht="22.5" x14ac:dyDescent="0.2">
      <c r="A71" s="37" t="s">
        <v>186</v>
      </c>
      <c r="B71" s="38" t="s">
        <v>15</v>
      </c>
      <c r="C71" s="38" t="s">
        <v>106</v>
      </c>
      <c r="D71" s="38" t="s">
        <v>107</v>
      </c>
      <c r="E71" s="38" t="s">
        <v>42</v>
      </c>
      <c r="F71" s="39">
        <v>3500</v>
      </c>
      <c r="G71" s="39">
        <v>3005</v>
      </c>
      <c r="H71" s="40">
        <f t="shared" si="10"/>
        <v>85.857142857142861</v>
      </c>
    </row>
    <row r="72" spans="1:8" x14ac:dyDescent="0.2">
      <c r="A72" s="59" t="s">
        <v>187</v>
      </c>
      <c r="B72" s="60" t="s">
        <v>15</v>
      </c>
      <c r="C72" s="60" t="s">
        <v>106</v>
      </c>
      <c r="D72" s="60" t="s">
        <v>108</v>
      </c>
      <c r="E72" s="60" t="s">
        <v>48</v>
      </c>
      <c r="F72" s="61">
        <v>20</v>
      </c>
      <c r="G72" s="61">
        <v>0.54</v>
      </c>
      <c r="H72" s="40">
        <f t="shared" si="10"/>
        <v>2.7</v>
      </c>
    </row>
    <row r="73" spans="1:8" ht="26.25" customHeight="1" x14ac:dyDescent="0.2">
      <c r="A73" s="37" t="s">
        <v>188</v>
      </c>
      <c r="B73" s="38" t="s">
        <v>15</v>
      </c>
      <c r="C73" s="38" t="s">
        <v>106</v>
      </c>
      <c r="D73" s="38" t="s">
        <v>109</v>
      </c>
      <c r="E73" s="38" t="s">
        <v>41</v>
      </c>
      <c r="F73" s="61">
        <v>6840.61186</v>
      </c>
      <c r="G73" s="61">
        <v>6591.5089600000001</v>
      </c>
      <c r="H73" s="40">
        <f t="shared" si="10"/>
        <v>96.358470483369899</v>
      </c>
    </row>
    <row r="74" spans="1:8" ht="26.25" customHeight="1" x14ac:dyDescent="0.2">
      <c r="A74" s="37" t="s">
        <v>189</v>
      </c>
      <c r="B74" s="38" t="s">
        <v>15</v>
      </c>
      <c r="C74" s="38" t="s">
        <v>106</v>
      </c>
      <c r="D74" s="38" t="s">
        <v>109</v>
      </c>
      <c r="E74" s="38" t="s">
        <v>41</v>
      </c>
      <c r="F74" s="61">
        <v>590.45000000000005</v>
      </c>
      <c r="G74" s="61">
        <v>590.45000000000005</v>
      </c>
      <c r="H74" s="40">
        <f t="shared" si="10"/>
        <v>100</v>
      </c>
    </row>
    <row r="75" spans="1:8" x14ac:dyDescent="0.2">
      <c r="A75" s="37" t="s">
        <v>190</v>
      </c>
      <c r="B75" s="38" t="s">
        <v>15</v>
      </c>
      <c r="C75" s="38" t="s">
        <v>106</v>
      </c>
      <c r="D75" s="38" t="s">
        <v>110</v>
      </c>
      <c r="E75" s="38" t="s">
        <v>41</v>
      </c>
      <c r="F75" s="39">
        <v>1151.414</v>
      </c>
      <c r="G75" s="39">
        <v>1151.4100000000001</v>
      </c>
      <c r="H75" s="40">
        <f t="shared" si="10"/>
        <v>99.999652601062706</v>
      </c>
    </row>
    <row r="76" spans="1:8" ht="22.5" x14ac:dyDescent="0.2">
      <c r="A76" s="74" t="s">
        <v>191</v>
      </c>
      <c r="B76" s="75" t="s">
        <v>15</v>
      </c>
      <c r="C76" s="75" t="s">
        <v>106</v>
      </c>
      <c r="D76" s="75" t="s">
        <v>111</v>
      </c>
      <c r="E76" s="75" t="s">
        <v>41</v>
      </c>
      <c r="F76" s="76">
        <v>385.17392999999998</v>
      </c>
      <c r="G76" s="76">
        <v>385.17</v>
      </c>
      <c r="H76" s="40">
        <f t="shared" si="10"/>
        <v>99.998979681724578</v>
      </c>
    </row>
    <row r="77" spans="1:8" ht="45" x14ac:dyDescent="0.2">
      <c r="A77" s="37" t="s">
        <v>192</v>
      </c>
      <c r="B77" s="38" t="s">
        <v>15</v>
      </c>
      <c r="C77" s="38" t="s">
        <v>112</v>
      </c>
      <c r="D77" s="38" t="s">
        <v>113</v>
      </c>
      <c r="E77" s="38" t="s">
        <v>41</v>
      </c>
      <c r="F77" s="39">
        <v>4126.3464400000003</v>
      </c>
      <c r="G77" s="39">
        <v>4112.0636000000004</v>
      </c>
      <c r="H77" s="40">
        <f t="shared" si="10"/>
        <v>99.653862316029873</v>
      </c>
    </row>
    <row r="78" spans="1:8" ht="45" x14ac:dyDescent="0.2">
      <c r="A78" s="37" t="s">
        <v>193</v>
      </c>
      <c r="B78" s="38" t="s">
        <v>15</v>
      </c>
      <c r="C78" s="38" t="s">
        <v>112</v>
      </c>
      <c r="D78" s="38" t="s">
        <v>113</v>
      </c>
      <c r="E78" s="38" t="s">
        <v>41</v>
      </c>
      <c r="F78" s="39">
        <v>1524.9</v>
      </c>
      <c r="G78" s="39">
        <v>1524.9</v>
      </c>
      <c r="H78" s="40">
        <f t="shared" si="10"/>
        <v>100</v>
      </c>
    </row>
    <row r="79" spans="1:8" ht="33.75" x14ac:dyDescent="0.2">
      <c r="A79" s="37" t="s">
        <v>194</v>
      </c>
      <c r="B79" s="38" t="s">
        <v>15</v>
      </c>
      <c r="C79" s="38" t="s">
        <v>112</v>
      </c>
      <c r="D79" s="38" t="s">
        <v>114</v>
      </c>
      <c r="E79" s="38" t="s">
        <v>41</v>
      </c>
      <c r="F79" s="39">
        <v>2686.3</v>
      </c>
      <c r="G79" s="39">
        <v>1895.4037499999999</v>
      </c>
      <c r="H79" s="40">
        <f t="shared" si="10"/>
        <v>70.55815619997766</v>
      </c>
    </row>
    <row r="80" spans="1:8" ht="33.75" x14ac:dyDescent="0.2">
      <c r="A80" s="37" t="s">
        <v>195</v>
      </c>
      <c r="B80" s="38" t="s">
        <v>15</v>
      </c>
      <c r="C80" s="38" t="s">
        <v>112</v>
      </c>
      <c r="D80" s="38" t="s">
        <v>115</v>
      </c>
      <c r="E80" s="38" t="s">
        <v>41</v>
      </c>
      <c r="F80" s="39">
        <v>11960.49</v>
      </c>
      <c r="G80" s="39">
        <v>10867.085709999999</v>
      </c>
      <c r="H80" s="40">
        <f t="shared" si="10"/>
        <v>90.858198200909825</v>
      </c>
    </row>
    <row r="81" spans="1:8" x14ac:dyDescent="0.2">
      <c r="A81" s="37" t="s">
        <v>196</v>
      </c>
      <c r="B81" s="38" t="s">
        <v>15</v>
      </c>
      <c r="C81" s="38" t="s">
        <v>112</v>
      </c>
      <c r="D81" s="38" t="s">
        <v>116</v>
      </c>
      <c r="E81" s="38" t="s">
        <v>41</v>
      </c>
      <c r="F81" s="39">
        <v>974.89</v>
      </c>
      <c r="G81" s="39">
        <v>974.89</v>
      </c>
      <c r="H81" s="40">
        <f t="shared" si="10"/>
        <v>100</v>
      </c>
    </row>
    <row r="82" spans="1:8" ht="22.5" x14ac:dyDescent="0.2">
      <c r="A82" s="37" t="s">
        <v>197</v>
      </c>
      <c r="B82" s="38" t="s">
        <v>15</v>
      </c>
      <c r="C82" s="38" t="s">
        <v>106</v>
      </c>
      <c r="D82" s="38" t="s">
        <v>203</v>
      </c>
      <c r="E82" s="38" t="s">
        <v>41</v>
      </c>
      <c r="F82" s="39">
        <v>2273.5306099999998</v>
      </c>
      <c r="G82" s="39">
        <v>2273.5306099999998</v>
      </c>
      <c r="H82" s="40">
        <f t="shared" si="10"/>
        <v>100</v>
      </c>
    </row>
    <row r="83" spans="1:8" ht="22.5" x14ac:dyDescent="0.2">
      <c r="A83" s="37" t="s">
        <v>198</v>
      </c>
      <c r="B83" s="38" t="s">
        <v>15</v>
      </c>
      <c r="C83" s="38" t="s">
        <v>106</v>
      </c>
      <c r="D83" s="38" t="s">
        <v>117</v>
      </c>
      <c r="E83" s="38" t="s">
        <v>41</v>
      </c>
      <c r="F83" s="39">
        <v>110.18299</v>
      </c>
      <c r="G83" s="39">
        <v>110.18299</v>
      </c>
      <c r="H83" s="40">
        <f t="shared" si="10"/>
        <v>100</v>
      </c>
    </row>
    <row r="84" spans="1:8" ht="33.75" x14ac:dyDescent="0.2">
      <c r="A84" s="37" t="s">
        <v>199</v>
      </c>
      <c r="B84" s="38" t="s">
        <v>15</v>
      </c>
      <c r="C84" s="38" t="s">
        <v>106</v>
      </c>
      <c r="D84" s="38" t="s">
        <v>118</v>
      </c>
      <c r="E84" s="38" t="s">
        <v>41</v>
      </c>
      <c r="F84" s="39">
        <v>1578.95</v>
      </c>
      <c r="G84" s="39">
        <v>1578.95</v>
      </c>
      <c r="H84" s="40">
        <f t="shared" si="10"/>
        <v>100</v>
      </c>
    </row>
    <row r="85" spans="1:8" ht="33.75" x14ac:dyDescent="0.2">
      <c r="A85" s="37" t="s">
        <v>200</v>
      </c>
      <c r="B85" s="38" t="s">
        <v>15</v>
      </c>
      <c r="C85" s="38" t="s">
        <v>106</v>
      </c>
      <c r="D85" s="38" t="s">
        <v>119</v>
      </c>
      <c r="E85" s="38" t="s">
        <v>41</v>
      </c>
      <c r="F85" s="39">
        <v>2064.6066000000001</v>
      </c>
      <c r="G85" s="39">
        <v>2064.6035999999999</v>
      </c>
      <c r="H85" s="40">
        <f t="shared" si="10"/>
        <v>99.99985469386759</v>
      </c>
    </row>
    <row r="86" spans="1:8" ht="33.75" x14ac:dyDescent="0.2">
      <c r="A86" s="74" t="s">
        <v>201</v>
      </c>
      <c r="B86" s="75" t="s">
        <v>15</v>
      </c>
      <c r="C86" s="75" t="s">
        <v>106</v>
      </c>
      <c r="D86" s="75" t="s">
        <v>120</v>
      </c>
      <c r="E86" s="75" t="s">
        <v>41</v>
      </c>
      <c r="F86" s="76">
        <v>2243.4160000000002</v>
      </c>
      <c r="G86" s="76">
        <v>2209.7644799999998</v>
      </c>
      <c r="H86" s="40">
        <f t="shared" si="10"/>
        <v>98.499987519033454</v>
      </c>
    </row>
    <row r="87" spans="1:8" ht="45" x14ac:dyDescent="0.2">
      <c r="A87" s="53" t="s">
        <v>122</v>
      </c>
      <c r="B87" s="41" t="s">
        <v>15</v>
      </c>
      <c r="C87" s="41" t="s">
        <v>123</v>
      </c>
      <c r="D87" s="41" t="s">
        <v>124</v>
      </c>
      <c r="E87" s="41" t="s">
        <v>16</v>
      </c>
      <c r="F87" s="42">
        <f>F88+F98+F104+F105+F109</f>
        <v>12116.99</v>
      </c>
      <c r="G87" s="42">
        <f>G88+G98+G104+G105+G109</f>
        <v>11615.356760000002</v>
      </c>
      <c r="H87" s="54">
        <f>G87/F87*100</f>
        <v>95.860083733666542</v>
      </c>
    </row>
    <row r="88" spans="1:8" ht="27" customHeight="1" x14ac:dyDescent="0.2">
      <c r="A88" s="63" t="s">
        <v>125</v>
      </c>
      <c r="B88" s="51" t="s">
        <v>15</v>
      </c>
      <c r="C88" s="51" t="s">
        <v>126</v>
      </c>
      <c r="D88" s="51" t="s">
        <v>127</v>
      </c>
      <c r="E88" s="51"/>
      <c r="F88" s="52">
        <f>SUM(F89:F97)</f>
        <v>5787.2520000000004</v>
      </c>
      <c r="G88" s="52">
        <f>SUM(G89:G97)</f>
        <v>5694.916760000001</v>
      </c>
      <c r="H88" s="52">
        <f>G88/F88*100</f>
        <v>98.40450631837011</v>
      </c>
    </row>
    <row r="89" spans="1:8" ht="14.45" customHeight="1" x14ac:dyDescent="0.2">
      <c r="A89" s="37" t="s">
        <v>128</v>
      </c>
      <c r="B89" s="38" t="s">
        <v>15</v>
      </c>
      <c r="C89" s="38" t="s">
        <v>121</v>
      </c>
      <c r="D89" s="38" t="s">
        <v>127</v>
      </c>
      <c r="E89" s="38" t="s">
        <v>129</v>
      </c>
      <c r="F89" s="39">
        <v>0.05</v>
      </c>
      <c r="G89" s="39">
        <v>0.05</v>
      </c>
      <c r="H89" s="40">
        <f>G89/F89*100</f>
        <v>100</v>
      </c>
    </row>
    <row r="90" spans="1:8" ht="15.75" customHeight="1" x14ac:dyDescent="0.2">
      <c r="A90" s="37" t="s">
        <v>130</v>
      </c>
      <c r="B90" s="38" t="s">
        <v>15</v>
      </c>
      <c r="C90" s="38" t="s">
        <v>126</v>
      </c>
      <c r="D90" s="38" t="s">
        <v>127</v>
      </c>
      <c r="E90" s="38" t="s">
        <v>129</v>
      </c>
      <c r="F90" s="39">
        <v>3055.45</v>
      </c>
      <c r="G90" s="39">
        <v>3026.42</v>
      </c>
      <c r="H90" s="40">
        <f t="shared" ref="H90:H97" si="11">G90/F90*100</f>
        <v>99.049894450899217</v>
      </c>
    </row>
    <row r="91" spans="1:8" ht="45" x14ac:dyDescent="0.2">
      <c r="A91" s="37" t="s">
        <v>131</v>
      </c>
      <c r="B91" s="38" t="s">
        <v>15</v>
      </c>
      <c r="C91" s="38" t="s">
        <v>126</v>
      </c>
      <c r="D91" s="38" t="s">
        <v>127</v>
      </c>
      <c r="E91" s="38" t="s">
        <v>132</v>
      </c>
      <c r="F91" s="39">
        <v>922.75</v>
      </c>
      <c r="G91" s="39">
        <v>904.94096000000002</v>
      </c>
      <c r="H91" s="40">
        <f t="shared" si="11"/>
        <v>98.070003793010031</v>
      </c>
    </row>
    <row r="92" spans="1:8" ht="22.5" x14ac:dyDescent="0.2">
      <c r="A92" s="37" t="s">
        <v>133</v>
      </c>
      <c r="B92" s="38" t="s">
        <v>15</v>
      </c>
      <c r="C92" s="38" t="s">
        <v>126</v>
      </c>
      <c r="D92" s="38" t="s">
        <v>127</v>
      </c>
      <c r="E92" s="38" t="s">
        <v>39</v>
      </c>
      <c r="F92" s="39">
        <f>112+20</f>
        <v>132</v>
      </c>
      <c r="G92" s="39">
        <v>131.8038</v>
      </c>
      <c r="H92" s="40">
        <f t="shared" si="11"/>
        <v>99.851363636363629</v>
      </c>
    </row>
    <row r="93" spans="1:8" ht="22.5" x14ac:dyDescent="0.2">
      <c r="A93" s="37" t="s">
        <v>134</v>
      </c>
      <c r="B93" s="38" t="s">
        <v>15</v>
      </c>
      <c r="C93" s="38" t="s">
        <v>126</v>
      </c>
      <c r="D93" s="38" t="s">
        <v>127</v>
      </c>
      <c r="E93" s="38" t="s">
        <v>135</v>
      </c>
      <c r="F93" s="39">
        <v>13</v>
      </c>
      <c r="G93" s="39">
        <v>0</v>
      </c>
      <c r="H93" s="40">
        <f t="shared" si="11"/>
        <v>0</v>
      </c>
    </row>
    <row r="94" spans="1:8" ht="33.75" x14ac:dyDescent="0.2">
      <c r="A94" s="37" t="s">
        <v>136</v>
      </c>
      <c r="B94" s="38" t="s">
        <v>15</v>
      </c>
      <c r="C94" s="38" t="s">
        <v>126</v>
      </c>
      <c r="D94" s="38" t="s">
        <v>127</v>
      </c>
      <c r="E94" s="38" t="s">
        <v>41</v>
      </c>
      <c r="F94" s="61">
        <v>1456</v>
      </c>
      <c r="G94" s="61">
        <f>1378.7+45</f>
        <v>1423.7</v>
      </c>
      <c r="H94" s="40">
        <f t="shared" si="11"/>
        <v>97.781593406593416</v>
      </c>
    </row>
    <row r="95" spans="1:8" ht="33.75" x14ac:dyDescent="0.2">
      <c r="A95" s="37" t="s">
        <v>137</v>
      </c>
      <c r="B95" s="38" t="s">
        <v>15</v>
      </c>
      <c r="C95" s="38" t="s">
        <v>126</v>
      </c>
      <c r="D95" s="38" t="s">
        <v>127</v>
      </c>
      <c r="E95" s="38" t="s">
        <v>42</v>
      </c>
      <c r="F95" s="61">
        <v>190</v>
      </c>
      <c r="G95" s="61">
        <v>190</v>
      </c>
      <c r="H95" s="40">
        <f t="shared" si="11"/>
        <v>100</v>
      </c>
    </row>
    <row r="96" spans="1:8" x14ac:dyDescent="0.2">
      <c r="A96" s="67" t="s">
        <v>138</v>
      </c>
      <c r="B96" s="60" t="s">
        <v>15</v>
      </c>
      <c r="C96" s="60" t="s">
        <v>126</v>
      </c>
      <c r="D96" s="60" t="s">
        <v>139</v>
      </c>
      <c r="E96" s="60" t="s">
        <v>46</v>
      </c>
      <c r="F96" s="61">
        <v>2</v>
      </c>
      <c r="G96" s="61">
        <v>2</v>
      </c>
      <c r="H96" s="40">
        <f t="shared" si="11"/>
        <v>100</v>
      </c>
    </row>
    <row r="97" spans="1:8" x14ac:dyDescent="0.2">
      <c r="A97" s="67" t="s">
        <v>140</v>
      </c>
      <c r="B97" s="60" t="s">
        <v>15</v>
      </c>
      <c r="C97" s="60" t="s">
        <v>126</v>
      </c>
      <c r="D97" s="60" t="s">
        <v>139</v>
      </c>
      <c r="E97" s="60" t="s">
        <v>48</v>
      </c>
      <c r="F97" s="61">
        <v>16.001999999999999</v>
      </c>
      <c r="G97" s="61">
        <v>16.001999999999999</v>
      </c>
      <c r="H97" s="40">
        <f t="shared" si="11"/>
        <v>100</v>
      </c>
    </row>
    <row r="98" spans="1:8" ht="22.5" x14ac:dyDescent="0.2">
      <c r="A98" s="7" t="s">
        <v>141</v>
      </c>
      <c r="B98" s="41" t="s">
        <v>15</v>
      </c>
      <c r="C98" s="41" t="s">
        <v>126</v>
      </c>
      <c r="D98" s="41" t="s">
        <v>142</v>
      </c>
      <c r="E98" s="41"/>
      <c r="F98" s="42">
        <f>SUM(F99:F103)</f>
        <v>1122.54</v>
      </c>
      <c r="G98" s="42">
        <f>SUM(G99:G103)</f>
        <v>914.89</v>
      </c>
      <c r="H98" s="54">
        <f>G98/F98*100</f>
        <v>81.501772765335758</v>
      </c>
    </row>
    <row r="99" spans="1:8" ht="22.5" customHeight="1" x14ac:dyDescent="0.2">
      <c r="A99" s="68" t="s">
        <v>143</v>
      </c>
      <c r="B99" s="38" t="s">
        <v>15</v>
      </c>
      <c r="C99" s="38" t="s">
        <v>126</v>
      </c>
      <c r="D99" s="38" t="s">
        <v>142</v>
      </c>
      <c r="E99" s="38" t="s">
        <v>129</v>
      </c>
      <c r="F99" s="39">
        <f>766.54-100</f>
        <v>666.54</v>
      </c>
      <c r="G99" s="39">
        <v>518.87</v>
      </c>
      <c r="H99" s="40">
        <f>G99/F99*100</f>
        <v>77.845290605214998</v>
      </c>
    </row>
    <row r="100" spans="1:8" ht="45" x14ac:dyDescent="0.2">
      <c r="A100" s="37" t="s">
        <v>144</v>
      </c>
      <c r="B100" s="38" t="s">
        <v>15</v>
      </c>
      <c r="C100" s="38" t="s">
        <v>126</v>
      </c>
      <c r="D100" s="38" t="s">
        <v>142</v>
      </c>
      <c r="E100" s="38" t="s">
        <v>132</v>
      </c>
      <c r="F100" s="39">
        <f>232-50</f>
        <v>182</v>
      </c>
      <c r="G100" s="39">
        <v>153.41</v>
      </c>
      <c r="H100" s="40">
        <f t="shared" ref="H100:H103" si="12">G100/F100*100</f>
        <v>84.291208791208788</v>
      </c>
    </row>
    <row r="101" spans="1:8" ht="33.75" x14ac:dyDescent="0.2">
      <c r="A101" s="37" t="s">
        <v>145</v>
      </c>
      <c r="B101" s="38" t="s">
        <v>15</v>
      </c>
      <c r="C101" s="38" t="s">
        <v>126</v>
      </c>
      <c r="D101" s="38" t="s">
        <v>142</v>
      </c>
      <c r="E101" s="38" t="s">
        <v>41</v>
      </c>
      <c r="F101" s="39">
        <f>328-100</f>
        <v>228</v>
      </c>
      <c r="G101" s="39">
        <v>204.33</v>
      </c>
      <c r="H101" s="40">
        <f t="shared" si="12"/>
        <v>89.618421052631575</v>
      </c>
    </row>
    <row r="102" spans="1:8" ht="33.75" x14ac:dyDescent="0.2">
      <c r="A102" s="37" t="s">
        <v>146</v>
      </c>
      <c r="B102" s="38" t="s">
        <v>15</v>
      </c>
      <c r="C102" s="38" t="s">
        <v>126</v>
      </c>
      <c r="D102" s="38" t="s">
        <v>142</v>
      </c>
      <c r="E102" s="38" t="s">
        <v>42</v>
      </c>
      <c r="F102" s="39">
        <v>36</v>
      </c>
      <c r="G102" s="39">
        <v>36</v>
      </c>
      <c r="H102" s="40">
        <f t="shared" si="12"/>
        <v>100</v>
      </c>
    </row>
    <row r="103" spans="1:8" ht="22.5" x14ac:dyDescent="0.2">
      <c r="A103" s="37" t="s">
        <v>147</v>
      </c>
      <c r="B103" s="38" t="s">
        <v>15</v>
      </c>
      <c r="C103" s="38" t="s">
        <v>126</v>
      </c>
      <c r="D103" s="38" t="s">
        <v>142</v>
      </c>
      <c r="E103" s="38" t="s">
        <v>135</v>
      </c>
      <c r="F103" s="39">
        <v>10</v>
      </c>
      <c r="G103" s="39">
        <v>2.2799999999999998</v>
      </c>
      <c r="H103" s="40">
        <f t="shared" si="12"/>
        <v>22.799999999999997</v>
      </c>
    </row>
    <row r="104" spans="1:8" ht="33.75" x14ac:dyDescent="0.2">
      <c r="A104" s="77" t="s">
        <v>148</v>
      </c>
      <c r="B104" s="5" t="s">
        <v>15</v>
      </c>
      <c r="C104" s="5" t="s">
        <v>126</v>
      </c>
      <c r="D104" s="5" t="s">
        <v>149</v>
      </c>
      <c r="E104" s="5" t="s">
        <v>41</v>
      </c>
      <c r="F104" s="8">
        <f>1082+26-143.202+34</f>
        <v>998.798</v>
      </c>
      <c r="G104" s="8">
        <v>970.18</v>
      </c>
      <c r="H104" s="78">
        <f>G104/F104*100</f>
        <v>97.134755976683977</v>
      </c>
    </row>
    <row r="105" spans="1:8" ht="22.5" x14ac:dyDescent="0.2">
      <c r="A105" s="79" t="s">
        <v>150</v>
      </c>
      <c r="B105" s="80" t="s">
        <v>15</v>
      </c>
      <c r="C105" s="80" t="s">
        <v>126</v>
      </c>
      <c r="D105" s="80" t="s">
        <v>151</v>
      </c>
      <c r="E105" s="80" t="s">
        <v>16</v>
      </c>
      <c r="F105" s="81">
        <f>+F106</f>
        <v>2889</v>
      </c>
      <c r="G105" s="81">
        <f>+G106</f>
        <v>2889</v>
      </c>
      <c r="H105" s="82">
        <f>+H106</f>
        <v>100</v>
      </c>
    </row>
    <row r="106" spans="1:8" ht="22.5" x14ac:dyDescent="0.2">
      <c r="A106" s="79" t="s">
        <v>152</v>
      </c>
      <c r="B106" s="80" t="s">
        <v>15</v>
      </c>
      <c r="C106" s="80" t="s">
        <v>126</v>
      </c>
      <c r="D106" s="80" t="s">
        <v>151</v>
      </c>
      <c r="E106" s="80" t="s">
        <v>16</v>
      </c>
      <c r="F106" s="81">
        <f>SUM(F107+F108)</f>
        <v>2889</v>
      </c>
      <c r="G106" s="81">
        <f t="shared" ref="G106" si="13">SUM(G107+G108)</f>
        <v>2889</v>
      </c>
      <c r="H106" s="82">
        <f t="shared" ref="H106:H112" si="14">G106/F106*100</f>
        <v>100</v>
      </c>
    </row>
    <row r="107" spans="1:8" x14ac:dyDescent="0.2">
      <c r="A107" s="59" t="s">
        <v>153</v>
      </c>
      <c r="B107" s="60" t="s">
        <v>15</v>
      </c>
      <c r="C107" s="60" t="s">
        <v>126</v>
      </c>
      <c r="D107" s="60" t="s">
        <v>154</v>
      </c>
      <c r="E107" s="60" t="s">
        <v>129</v>
      </c>
      <c r="F107" s="61">
        <v>2218.89</v>
      </c>
      <c r="G107" s="61">
        <v>2218.89</v>
      </c>
      <c r="H107" s="62">
        <f t="shared" si="14"/>
        <v>100</v>
      </c>
    </row>
    <row r="108" spans="1:8" ht="33.75" x14ac:dyDescent="0.2">
      <c r="A108" s="59" t="s">
        <v>155</v>
      </c>
      <c r="B108" s="60" t="s">
        <v>15</v>
      </c>
      <c r="C108" s="60" t="s">
        <v>126</v>
      </c>
      <c r="D108" s="60" t="s">
        <v>154</v>
      </c>
      <c r="E108" s="60" t="s">
        <v>132</v>
      </c>
      <c r="F108" s="61">
        <v>670.11</v>
      </c>
      <c r="G108" s="61">
        <v>670.11</v>
      </c>
      <c r="H108" s="62">
        <f t="shared" si="14"/>
        <v>100</v>
      </c>
    </row>
    <row r="109" spans="1:8" x14ac:dyDescent="0.2">
      <c r="A109" s="77" t="s">
        <v>156</v>
      </c>
      <c r="B109" s="5" t="s">
        <v>15</v>
      </c>
      <c r="C109" s="5" t="s">
        <v>157</v>
      </c>
      <c r="D109" s="5" t="s">
        <v>158</v>
      </c>
      <c r="E109" s="83"/>
      <c r="F109" s="84">
        <f>F110</f>
        <v>1319.4</v>
      </c>
      <c r="G109" s="84">
        <f t="shared" ref="G109" si="15">G110</f>
        <v>1146.3699999999999</v>
      </c>
      <c r="H109" s="85">
        <f t="shared" si="14"/>
        <v>86.885705623768359</v>
      </c>
    </row>
    <row r="110" spans="1:8" ht="23.25" thickBot="1" x14ac:dyDescent="0.25">
      <c r="A110" s="69" t="s">
        <v>159</v>
      </c>
      <c r="B110" s="64" t="s">
        <v>15</v>
      </c>
      <c r="C110" s="64" t="s">
        <v>157</v>
      </c>
      <c r="D110" s="64" t="s">
        <v>158</v>
      </c>
      <c r="E110" s="64" t="s">
        <v>41</v>
      </c>
      <c r="F110" s="65">
        <v>1319.4</v>
      </c>
      <c r="G110" s="65">
        <v>1146.3699999999999</v>
      </c>
      <c r="H110" s="66">
        <f t="shared" si="14"/>
        <v>86.885705623768359</v>
      </c>
    </row>
    <row r="111" spans="1:8" ht="33.75" x14ac:dyDescent="0.2">
      <c r="A111" s="28" t="s">
        <v>160</v>
      </c>
      <c r="B111" s="29" t="s">
        <v>15</v>
      </c>
      <c r="C111" s="29" t="s">
        <v>161</v>
      </c>
      <c r="D111" s="29" t="s">
        <v>162</v>
      </c>
      <c r="E111" s="70"/>
      <c r="F111" s="30">
        <f>SUM(F112:F114)</f>
        <v>441.35697000000005</v>
      </c>
      <c r="G111" s="30">
        <f>SUM(G112:G114)</f>
        <v>426.11525</v>
      </c>
      <c r="H111" s="71">
        <f t="shared" si="14"/>
        <v>96.546623020363754</v>
      </c>
    </row>
    <row r="112" spans="1:8" ht="22.5" x14ac:dyDescent="0.2">
      <c r="A112" s="72" t="s">
        <v>163</v>
      </c>
      <c r="B112" s="38" t="s">
        <v>15</v>
      </c>
      <c r="C112" s="38" t="s">
        <v>164</v>
      </c>
      <c r="D112" s="38" t="s">
        <v>165</v>
      </c>
      <c r="E112" s="38" t="s">
        <v>129</v>
      </c>
      <c r="F112" s="39">
        <v>175.35497000000001</v>
      </c>
      <c r="G112" s="39">
        <v>175.31415999999999</v>
      </c>
      <c r="H112" s="40">
        <f t="shared" si="14"/>
        <v>99.97672720653425</v>
      </c>
    </row>
    <row r="113" spans="1:8" ht="45" x14ac:dyDescent="0.2">
      <c r="A113" s="37" t="s">
        <v>166</v>
      </c>
      <c r="B113" s="38" t="s">
        <v>15</v>
      </c>
      <c r="C113" s="38" t="s">
        <v>164</v>
      </c>
      <c r="D113" s="38" t="s">
        <v>165</v>
      </c>
      <c r="E113" s="55" t="s">
        <v>132</v>
      </c>
      <c r="F113" s="56">
        <v>53.002000000000002</v>
      </c>
      <c r="G113" s="56">
        <v>52.944850000000002</v>
      </c>
      <c r="H113" s="40">
        <f t="shared" ref="H113:H114" si="16">G113/F113*100</f>
        <v>99.892173880230942</v>
      </c>
    </row>
    <row r="114" spans="1:8" ht="23.25" thickBot="1" x14ac:dyDescent="0.25">
      <c r="A114" s="69" t="s">
        <v>167</v>
      </c>
      <c r="B114" s="64" t="s">
        <v>15</v>
      </c>
      <c r="C114" s="64" t="s">
        <v>164</v>
      </c>
      <c r="D114" s="64" t="s">
        <v>168</v>
      </c>
      <c r="E114" s="64" t="s">
        <v>41</v>
      </c>
      <c r="F114" s="65">
        <f>300-87</f>
        <v>213</v>
      </c>
      <c r="G114" s="65">
        <v>197.85624000000001</v>
      </c>
      <c r="H114" s="40">
        <f t="shared" si="16"/>
        <v>92.890253521126766</v>
      </c>
    </row>
    <row r="115" spans="1:8" ht="45" x14ac:dyDescent="0.2">
      <c r="A115" s="28" t="s">
        <v>169</v>
      </c>
      <c r="B115" s="29" t="s">
        <v>15</v>
      </c>
      <c r="C115" s="29" t="s">
        <v>106</v>
      </c>
      <c r="D115" s="29" t="s">
        <v>170</v>
      </c>
      <c r="E115" s="29"/>
      <c r="F115" s="30">
        <f>SUM(F116:F116)</f>
        <v>0</v>
      </c>
      <c r="G115" s="30">
        <f>SUM(G116:G116)</f>
        <v>0</v>
      </c>
      <c r="H115" s="71">
        <v>0</v>
      </c>
    </row>
    <row r="116" spans="1:8" ht="23.25" thickBot="1" x14ac:dyDescent="0.25">
      <c r="A116" s="69" t="s">
        <v>171</v>
      </c>
      <c r="B116" s="64" t="s">
        <v>15</v>
      </c>
      <c r="C116" s="64" t="s">
        <v>106</v>
      </c>
      <c r="D116" s="64" t="s">
        <v>172</v>
      </c>
      <c r="E116" s="64" t="s">
        <v>41</v>
      </c>
      <c r="F116" s="65">
        <v>0</v>
      </c>
      <c r="G116" s="65">
        <v>0</v>
      </c>
      <c r="H116" s="66">
        <v>0</v>
      </c>
    </row>
    <row r="117" spans="1:8" ht="56.25" x14ac:dyDescent="0.2">
      <c r="A117" s="53" t="s">
        <v>173</v>
      </c>
      <c r="B117" s="41" t="s">
        <v>15</v>
      </c>
      <c r="C117" s="41" t="s">
        <v>112</v>
      </c>
      <c r="D117" s="41" t="s">
        <v>174</v>
      </c>
      <c r="E117" s="41" t="s">
        <v>41</v>
      </c>
      <c r="F117" s="42">
        <f>F118</f>
        <v>10</v>
      </c>
      <c r="G117" s="42">
        <f t="shared" ref="G117" si="17">G118</f>
        <v>0</v>
      </c>
      <c r="H117" s="54">
        <f>H118</f>
        <v>0</v>
      </c>
    </row>
    <row r="118" spans="1:8" ht="34.5" thickBot="1" x14ac:dyDescent="0.25">
      <c r="A118" s="69" t="s">
        <v>175</v>
      </c>
      <c r="B118" s="64" t="s">
        <v>15</v>
      </c>
      <c r="C118" s="64" t="s">
        <v>112</v>
      </c>
      <c r="D118" s="64" t="s">
        <v>176</v>
      </c>
      <c r="E118" s="64" t="s">
        <v>41</v>
      </c>
      <c r="F118" s="65">
        <v>10</v>
      </c>
      <c r="G118" s="65">
        <v>0</v>
      </c>
      <c r="H118" s="66">
        <v>0</v>
      </c>
    </row>
    <row r="119" spans="1:8" x14ac:dyDescent="0.2">
      <c r="A119" s="41" t="s">
        <v>177</v>
      </c>
      <c r="B119" s="73"/>
      <c r="C119" s="41"/>
      <c r="D119" s="41"/>
      <c r="E119" s="41"/>
      <c r="F119" s="42">
        <f>+F59+F11</f>
        <v>95337.44597999999</v>
      </c>
      <c r="G119" s="42">
        <f>+G59+G11</f>
        <v>91682.727200000008</v>
      </c>
      <c r="H119" s="42">
        <f>G119/F119*100</f>
        <v>96.166544276037484</v>
      </c>
    </row>
  </sheetData>
  <mergeCells count="10">
    <mergeCell ref="F1:H1"/>
    <mergeCell ref="F2:H2"/>
    <mergeCell ref="F3:H3"/>
    <mergeCell ref="F4:H4"/>
    <mergeCell ref="A6:H7"/>
    <mergeCell ref="A8:A9"/>
    <mergeCell ref="B8:E8"/>
    <mergeCell ref="F8:F9"/>
    <mergeCell ref="G8:G9"/>
    <mergeCell ref="H8:H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Семенова Екатерина Владмиировна</cp:lastModifiedBy>
  <cp:lastPrinted>2022-03-05T08:15:14Z</cp:lastPrinted>
  <dcterms:created xsi:type="dcterms:W3CDTF">2015-06-05T18:19:34Z</dcterms:created>
  <dcterms:modified xsi:type="dcterms:W3CDTF">2022-03-14T11:51:38Z</dcterms:modified>
</cp:coreProperties>
</file>