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D:\Users\User\Desktop\БЮДЖЕТ\бюджет 2023-2025\Бюджет 2023-2025 с изменениями\"/>
    </mc:Choice>
  </mc:AlternateContent>
  <xr:revisionPtr revIDLastSave="0" documentId="13_ncr:1_{F234DA3E-856F-4F09-98CC-2D2D8B4DFC7D}" xr6:coauthVersionLast="47" xr6:coauthVersionMax="47" xr10:uidLastSave="{00000000-0000-0000-0000-000000000000}"/>
  <bookViews>
    <workbookView xWindow="-120" yWindow="-120" windowWidth="21840" windowHeight="13140" firstSheet="8" activeTab="11" xr2:uid="{00000000-000D-0000-FFFF-FFFF00000000}"/>
  </bookViews>
  <sheets>
    <sheet name="доходы с кодом цели" sheetId="1" r:id="rId1"/>
    <sheet name="доходы" sheetId="11" r:id="rId2"/>
    <sheet name="приложение 3 МБТ" sheetId="5" r:id="rId3"/>
    <sheet name="приложение 5" sheetId="4" r:id="rId4"/>
    <sheet name="приложение 5.1 " sheetId="18" r:id="rId5"/>
    <sheet name="расходы приложение 6" sheetId="2" r:id="rId6"/>
    <sheet name="ведомственная(прил.6.)" sheetId="16" r:id="rId7"/>
    <sheet name="Приложение 7" sheetId="10" r:id="rId8"/>
    <sheet name="Приложение 8" sheetId="8" r:id="rId9"/>
    <sheet name="Приложение 9 МБТ В ГМР" sheetId="7" r:id="rId10"/>
    <sheet name="приложение 10 кредиты" sheetId="14" r:id="rId11"/>
    <sheet name="приложение 11 гарантии" sheetId="15" r:id="rId12"/>
  </sheets>
  <externalReferences>
    <externalReference r:id="rId13"/>
  </externalReferences>
  <definedNames>
    <definedName name="_xlnm._FilterDatabase" localSheetId="4" hidden="1">'приложение 5.1 '!$A$7:$H$176</definedName>
    <definedName name="_xlnm._FilterDatabase" localSheetId="5" hidden="1">'расходы приложение 6'!$A$1:$H$111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1" l="1"/>
  <c r="E11" i="11"/>
  <c r="F11" i="11"/>
  <c r="C13" i="11"/>
  <c r="E13" i="11"/>
  <c r="F13" i="11"/>
  <c r="C16" i="11"/>
  <c r="E16" i="11"/>
  <c r="F16" i="11"/>
  <c r="C18" i="11"/>
  <c r="E18" i="11"/>
  <c r="F18" i="11"/>
  <c r="C20" i="11"/>
  <c r="C10" i="11" s="1"/>
  <c r="C9" i="11" s="1"/>
  <c r="E20" i="11"/>
  <c r="E10" i="11" s="1"/>
  <c r="E9" i="11" s="1"/>
  <c r="F20" i="11"/>
  <c r="F10" i="11" s="1"/>
  <c r="F9" i="11" s="1"/>
  <c r="C21" i="11"/>
  <c r="E21" i="11"/>
  <c r="F21" i="11"/>
  <c r="C23" i="11"/>
  <c r="E23" i="11"/>
  <c r="F23" i="11"/>
  <c r="C25" i="11"/>
  <c r="E25" i="11"/>
  <c r="F25" i="11"/>
  <c r="C26" i="11"/>
  <c r="E26" i="11"/>
  <c r="F26" i="11"/>
  <c r="C30" i="11"/>
  <c r="C29" i="11" s="1"/>
  <c r="E30" i="11"/>
  <c r="E29" i="11" s="1"/>
  <c r="F30" i="11"/>
  <c r="F29" i="11" s="1"/>
  <c r="F45" i="11" s="1"/>
  <c r="C31" i="11"/>
  <c r="E31" i="11"/>
  <c r="F31" i="11"/>
  <c r="C32" i="11"/>
  <c r="E32" i="11"/>
  <c r="F32" i="11"/>
  <c r="C40" i="11"/>
  <c r="E40" i="11"/>
  <c r="F40" i="11"/>
  <c r="C43" i="11"/>
  <c r="E43" i="11"/>
  <c r="F43" i="11"/>
  <c r="E45" i="11" l="1"/>
  <c r="C45" i="11"/>
  <c r="G146" i="16"/>
  <c r="C21" i="5"/>
  <c r="C15" i="5"/>
  <c r="C13" i="5"/>
  <c r="C30" i="1"/>
  <c r="C29" i="1"/>
  <c r="C32" i="1"/>
  <c r="D22" i="4"/>
  <c r="D25" i="4"/>
  <c r="G147" i="16"/>
  <c r="G148" i="16"/>
  <c r="E16" i="5"/>
  <c r="C16" i="5"/>
  <c r="D19" i="10" l="1"/>
  <c r="E18" i="10"/>
  <c r="F18" i="10"/>
  <c r="D18" i="10"/>
  <c r="E25" i="10"/>
  <c r="F25" i="10"/>
  <c r="D25" i="10"/>
  <c r="E24" i="10"/>
  <c r="F24" i="10"/>
  <c r="D24" i="10"/>
  <c r="E23" i="10"/>
  <c r="F23" i="10"/>
  <c r="D23" i="10"/>
  <c r="E22" i="10"/>
  <c r="F22" i="10"/>
  <c r="D22" i="10"/>
  <c r="E21" i="10"/>
  <c r="F21" i="10"/>
  <c r="D21" i="10"/>
  <c r="E20" i="10"/>
  <c r="F20" i="10"/>
  <c r="D20" i="10"/>
  <c r="E17" i="10"/>
  <c r="F17" i="10"/>
  <c r="D17" i="10"/>
  <c r="D16" i="10" s="1"/>
  <c r="D12" i="10" s="1"/>
  <c r="E15" i="10"/>
  <c r="F15" i="10"/>
  <c r="D15" i="10"/>
  <c r="D13" i="10" s="1"/>
  <c r="E14" i="10"/>
  <c r="F14" i="10"/>
  <c r="D14" i="10"/>
  <c r="F15" i="2"/>
  <c r="F13" i="10" l="1"/>
  <c r="E13" i="10"/>
  <c r="F57" i="2"/>
  <c r="F30" i="2"/>
  <c r="E16" i="10"/>
  <c r="F16" i="10"/>
  <c r="F12" i="10" l="1"/>
  <c r="F19" i="10"/>
  <c r="E19" i="10"/>
  <c r="E12" i="10" s="1"/>
  <c r="G113" i="2" l="1"/>
  <c r="G117" i="2" l="1"/>
  <c r="H113" i="2"/>
  <c r="H117" i="2" s="1"/>
  <c r="F10" i="15"/>
  <c r="E10" i="15"/>
  <c r="D10" i="15"/>
  <c r="C10" i="15"/>
  <c r="E10" i="14"/>
  <c r="D10" i="14"/>
  <c r="C10" i="14"/>
  <c r="B10" i="14"/>
  <c r="E9" i="14"/>
  <c r="E8" i="14"/>
  <c r="H118" i="2" l="1"/>
  <c r="H119" i="2" s="1"/>
  <c r="H120" i="2" s="1"/>
  <c r="H122" i="2" s="1"/>
  <c r="G118" i="2"/>
  <c r="G119" i="2" s="1"/>
  <c r="F8" i="14"/>
  <c r="G8" i="14" s="1"/>
  <c r="F9" i="14"/>
  <c r="G9" i="14"/>
  <c r="G120" i="2" l="1"/>
  <c r="G122" i="2" s="1"/>
  <c r="G10" i="14"/>
  <c r="H8" i="14"/>
  <c r="F10" i="14"/>
  <c r="H9" i="14"/>
  <c r="H10" i="14" l="1"/>
  <c r="K9" i="14"/>
  <c r="I8" i="14"/>
  <c r="I9" i="14"/>
  <c r="J9" i="14"/>
  <c r="I10" i="14" l="1"/>
  <c r="J8" i="14"/>
  <c r="C17" i="7"/>
  <c r="D10" i="4"/>
  <c r="D34" i="4" s="1"/>
  <c r="F10" i="4"/>
  <c r="E10" i="4"/>
  <c r="G105" i="2"/>
  <c r="H105" i="2"/>
  <c r="F48" i="2"/>
  <c r="G38" i="2"/>
  <c r="G37" i="2" s="1"/>
  <c r="H38" i="2"/>
  <c r="J10" i="14" l="1"/>
  <c r="K8" i="14"/>
  <c r="K10" i="14" s="1"/>
  <c r="G83" i="2"/>
  <c r="H83" i="2"/>
  <c r="F83" i="2"/>
  <c r="E17" i="5" l="1"/>
  <c r="D17" i="5"/>
  <c r="C17" i="5"/>
  <c r="E15" i="5"/>
  <c r="D15" i="5"/>
  <c r="E18" i="5"/>
  <c r="D18" i="5"/>
  <c r="C18" i="5"/>
  <c r="D19" i="5"/>
  <c r="C19" i="5"/>
  <c r="F67" i="2" l="1"/>
  <c r="F31" i="1" l="1"/>
  <c r="E31" i="1"/>
  <c r="C31" i="1"/>
  <c r="E14" i="5"/>
  <c r="D14" i="5"/>
  <c r="C14" i="5"/>
  <c r="G45" i="2" l="1"/>
  <c r="H45" i="2"/>
  <c r="F45" i="2"/>
  <c r="F17" i="4"/>
  <c r="E17" i="4"/>
  <c r="D17" i="4"/>
  <c r="E17" i="7" l="1"/>
  <c r="D17" i="7"/>
  <c r="E13" i="5"/>
  <c r="E21" i="5" s="1"/>
  <c r="D13" i="5"/>
  <c r="D21" i="5" s="1"/>
  <c r="D116" i="2" l="1"/>
  <c r="F32" i="4"/>
  <c r="E32" i="4"/>
  <c r="D32" i="4"/>
  <c r="F30" i="4"/>
  <c r="E30" i="4"/>
  <c r="D30" i="4"/>
  <c r="F28" i="4"/>
  <c r="D28" i="4"/>
  <c r="E28" i="4"/>
  <c r="F26" i="4"/>
  <c r="E26" i="4"/>
  <c r="D26" i="4"/>
  <c r="F24" i="4"/>
  <c r="E24" i="4"/>
  <c r="E22" i="4" s="1"/>
  <c r="F23" i="4"/>
  <c r="E19" i="4"/>
  <c r="D19" i="4"/>
  <c r="F19" i="4"/>
  <c r="F16" i="4"/>
  <c r="F15" i="4" s="1"/>
  <c r="E15" i="4"/>
  <c r="D15" i="4"/>
  <c r="E34" i="4" l="1"/>
  <c r="F22" i="4"/>
  <c r="F34" i="4" s="1"/>
  <c r="F102" i="2" l="1"/>
  <c r="F101" i="2" s="1"/>
  <c r="H48" i="2"/>
  <c r="G57" i="2"/>
  <c r="F105" i="2"/>
  <c r="G68" i="2"/>
  <c r="F89" i="2" l="1"/>
  <c r="F88" i="2" s="1"/>
  <c r="F77" i="2"/>
  <c r="F110" i="2" l="1"/>
  <c r="F109" i="2" s="1"/>
  <c r="F108" i="2" s="1"/>
  <c r="F87" i="2" s="1"/>
  <c r="H110" i="2"/>
  <c r="H109" i="2" s="1"/>
  <c r="H108" i="2" s="1"/>
  <c r="G110" i="2"/>
  <c r="G109" i="2" s="1"/>
  <c r="G108" i="2" s="1"/>
  <c r="H102" i="2"/>
  <c r="H101" i="2" s="1"/>
  <c r="G102" i="2"/>
  <c r="G101" i="2" s="1"/>
  <c r="H89" i="2"/>
  <c r="H88" i="2" s="1"/>
  <c r="G89" i="2"/>
  <c r="G88" i="2" s="1"/>
  <c r="H82" i="2"/>
  <c r="H81" i="2" s="1"/>
  <c r="G82" i="2"/>
  <c r="G81" i="2" s="1"/>
  <c r="F82" i="2"/>
  <c r="F81" i="2" s="1"/>
  <c r="H77" i="2"/>
  <c r="H76" i="2" s="1"/>
  <c r="G77" i="2"/>
  <c r="G76" i="2" s="1"/>
  <c r="F68" i="2"/>
  <c r="H68" i="2"/>
  <c r="F65" i="2"/>
  <c r="H65" i="2"/>
  <c r="G65" i="2"/>
  <c r="H57" i="2"/>
  <c r="F53" i="2"/>
  <c r="H53" i="2"/>
  <c r="G53" i="2"/>
  <c r="G48" i="2"/>
  <c r="H42" i="2"/>
  <c r="H41" i="2" s="1"/>
  <c r="G42" i="2"/>
  <c r="G41" i="2" s="1"/>
  <c r="F42" i="2"/>
  <c r="F41" i="2" s="1"/>
  <c r="F38" i="2"/>
  <c r="H37" i="2"/>
  <c r="H35" i="2"/>
  <c r="H34" i="2" s="1"/>
  <c r="G35" i="2"/>
  <c r="G34" i="2" s="1"/>
  <c r="F35" i="2"/>
  <c r="F34" i="2" s="1"/>
  <c r="H30" i="2"/>
  <c r="G30" i="2"/>
  <c r="H15" i="2"/>
  <c r="G15" i="2"/>
  <c r="G87" i="2" l="1"/>
  <c r="H87" i="2"/>
  <c r="G14" i="2"/>
  <c r="H14" i="2"/>
  <c r="F56" i="2"/>
  <c r="F76" i="2"/>
  <c r="H47" i="2"/>
  <c r="G47" i="2"/>
  <c r="H56" i="2"/>
  <c r="G56" i="2"/>
  <c r="F37" i="2"/>
  <c r="F47" i="2"/>
  <c r="F14" i="2" l="1"/>
  <c r="F13" i="2" s="1"/>
  <c r="G13" i="2"/>
  <c r="G12" i="2" s="1"/>
  <c r="H13" i="2"/>
  <c r="H12" i="2" s="1"/>
  <c r="F12" i="2" l="1"/>
  <c r="A116" i="2" s="1"/>
  <c r="G85" i="2"/>
  <c r="H85" i="2"/>
  <c r="E32" i="1"/>
  <c r="A122" i="2" l="1"/>
  <c r="F85" i="2"/>
  <c r="F43" i="1"/>
  <c r="E43" i="1"/>
  <c r="C43" i="1"/>
  <c r="F40" i="1"/>
  <c r="E40" i="1"/>
  <c r="C40" i="1"/>
  <c r="F32" i="1"/>
  <c r="F26" i="1"/>
  <c r="F25" i="1" s="1"/>
  <c r="E26" i="1"/>
  <c r="E25" i="1" s="1"/>
  <c r="C26" i="1"/>
  <c r="C25" i="1" s="1"/>
  <c r="F23" i="1"/>
  <c r="E23" i="1"/>
  <c r="C23" i="1"/>
  <c r="F21" i="1"/>
  <c r="E21" i="1"/>
  <c r="C21" i="1"/>
  <c r="F18" i="1"/>
  <c r="E18" i="1"/>
  <c r="C18" i="1"/>
  <c r="F16" i="1"/>
  <c r="E16" i="1"/>
  <c r="C16" i="1"/>
  <c r="F13" i="1"/>
  <c r="E13" i="1"/>
  <c r="C13" i="1"/>
  <c r="F11" i="1"/>
  <c r="E11" i="1"/>
  <c r="C11" i="1"/>
  <c r="F30" i="1" l="1"/>
  <c r="F29" i="1" s="1"/>
  <c r="C20" i="1"/>
  <c r="C10" i="1" s="1"/>
  <c r="E20" i="1"/>
  <c r="E10" i="1" s="1"/>
  <c r="E9" i="1" s="1"/>
  <c r="E47" i="1" s="1"/>
  <c r="F20" i="1"/>
  <c r="F10" i="1" s="1"/>
  <c r="F9" i="1" s="1"/>
  <c r="F47" i="1" s="1"/>
  <c r="E30" i="1"/>
  <c r="E29" i="1" s="1"/>
  <c r="C9" i="1" l="1"/>
  <c r="F45" i="1"/>
  <c r="E45" i="1"/>
  <c r="C45" i="1" l="1"/>
  <c r="C47" i="1"/>
  <c r="A119" i="2"/>
</calcChain>
</file>

<file path=xl/sharedStrings.xml><?xml version="1.0" encoding="utf-8"?>
<sst xmlns="http://schemas.openxmlformats.org/spreadsheetml/2006/main" count="2474" uniqueCount="568">
  <si>
    <t>Приложение  2</t>
  </si>
  <si>
    <t>к Решению Совета депутатов</t>
  </si>
  <si>
    <t>Пудомягского сельского поселения</t>
  </si>
  <si>
    <t>Код дохода по КД</t>
  </si>
  <si>
    <t>Наименование показателя</t>
  </si>
  <si>
    <t>Код цели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</si>
  <si>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</si>
  <si>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</si>
  <si>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</si>
  <si>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</si>
  <si>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</si>
  <si>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</si>
  <si>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</si>
  <si>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</si>
  <si>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</si>
  <si>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</si>
  <si>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</si>
  <si>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</si>
  <si>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</si>
  <si>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</si>
  <si>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</si>
  <si>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</si>
  <si>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</si>
  <si>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</si>
  <si>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</si>
  <si>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</si>
  <si>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</si>
  <si>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</si>
  <si>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</si>
  <si>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</si>
  <si>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182 1 06 06033 10 1000 110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</si>
  <si>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</si>
  <si>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</si>
  <si>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</si>
  <si>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</si>
  <si>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</si>
  <si>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</si>
  <si>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</si>
  <si>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</si>
  <si>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</si>
  <si>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</si>
  <si>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</si>
  <si>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</si>
  <si>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</si>
  <si>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</si>
  <si>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</si>
  <si>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</si>
  <si>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</si>
  <si>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</si>
  <si>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</si>
  <si>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</si>
  <si>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Прочие субсидии бюджетам поселений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</si>
  <si>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</si>
  <si>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</si>
  <si>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</si>
  <si>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</si>
  <si>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</si>
  <si>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</si>
  <si>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20-51180-00000-00000</t>
  </si>
  <si>
    <t>611 2 02 40000 00 0000 150</t>
  </si>
  <si>
    <t>Иные межбюджетные трансферты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</si>
  <si>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</si>
  <si>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</si>
  <si>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</si>
  <si>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Бюджет Пудомягского сельского поселения на плановый 2024 год</t>
  </si>
  <si>
    <t>К решению Совета депутатов</t>
  </si>
  <si>
    <t>тыс. руб.</t>
  </si>
  <si>
    <t>КБК</t>
  </si>
  <si>
    <t>КВСР</t>
  </si>
  <si>
    <t>КФСР</t>
  </si>
  <si>
    <t>КЦСР</t>
  </si>
  <si>
    <t>КВР</t>
  </si>
  <si>
    <t>2</t>
  </si>
  <si>
    <t>3</t>
  </si>
  <si>
    <t>4</t>
  </si>
  <si>
    <t>5</t>
  </si>
  <si>
    <t>6</t>
  </si>
  <si>
    <t>7</t>
  </si>
  <si>
    <t>8</t>
  </si>
  <si>
    <t>9</t>
  </si>
  <si>
    <t>ВСЕГО: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</si>
  <si>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</si>
  <si>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</t>
  </si>
  <si>
    <t/>
  </si>
  <si>
    <t>ОБЩЕГОСУДАРСТВЕННЫЕ ВОПРОСЫ</t>
  </si>
  <si>
    <t>0100</t>
  </si>
  <si>
    <t>6100000000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</si>
  <si>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</si>
  <si>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</si>
  <si>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121</t>
  </si>
  <si>
    <t>129</t>
  </si>
  <si>
    <t>242</t>
  </si>
  <si>
    <t>244</t>
  </si>
  <si>
    <t>247</t>
  </si>
  <si>
    <t>350</t>
  </si>
  <si>
    <t>0106</t>
  </si>
  <si>
    <t>540</t>
  </si>
  <si>
    <t>Резервные фонды</t>
  </si>
  <si>
    <t>0111</t>
  </si>
  <si>
    <t>Прочие расходы</t>
  </si>
  <si>
    <t>6200000000</t>
  </si>
  <si>
    <t>870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</si>
  <si>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</si>
  <si>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</si>
  <si>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</si>
  <si>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</si>
  <si>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</si>
  <si>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</si>
  <si>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</si>
  <si>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0400</t>
  </si>
  <si>
    <t>7Ц00000000</t>
  </si>
  <si>
    <t>Дорожное хозяйство (дорожные фонды)</t>
  </si>
  <si>
    <t>0409</t>
  </si>
  <si>
    <t>7Ц30000000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</si>
  <si>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</si>
  <si>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</si>
  <si>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</si>
  <si>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</si>
  <si>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</si>
  <si>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</si>
  <si>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</si>
  <si>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</si>
  <si>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</si>
  <si>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</si>
  <si>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</si>
  <si>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</si>
  <si>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</si>
  <si>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</si>
  <si>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111</t>
  </si>
  <si>
    <t>119</t>
  </si>
  <si>
    <t>СОЦИАЛЬНАЯ ПОЛИТИКА</t>
  </si>
  <si>
    <t>1000</t>
  </si>
  <si>
    <t>Пенсионное обеспечение</t>
  </si>
  <si>
    <t>1001</t>
  </si>
  <si>
    <t>Социальная политика в Пудомягском сельском поселении</t>
  </si>
  <si>
    <t>321</t>
  </si>
  <si>
    <t>МКУК "Пудомягский сельский дом культуры"</t>
  </si>
  <si>
    <t>КУЛЬТУРА, КИНЕМАТОГРАФИЯ</t>
  </si>
  <si>
    <t>0800</t>
  </si>
  <si>
    <t>Культура</t>
  </si>
  <si>
    <t>0801</t>
  </si>
  <si>
    <t>Развитие культуры в Пудомягском сельском поселении</t>
  </si>
  <si>
    <t>7Ц40000000</t>
  </si>
  <si>
    <t>112</t>
  </si>
  <si>
    <t>Стимулирующие выплаты работникам культуры</t>
  </si>
  <si>
    <t>Стимулирующие выплаты работниккам культуры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</si>
  <si>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</si>
  <si>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</si>
  <si>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</si>
  <si>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</si>
  <si>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Пудомягском сельском поселении</t>
  </si>
  <si>
    <t>Приложение 6</t>
  </si>
  <si>
    <t xml:space="preserve">к Решению Совета депутатов 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</si>
  <si>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</si>
  <si>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</si>
  <si>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</si>
  <si>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</si>
  <si>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</si>
  <si>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</si>
  <si>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</si>
  <si>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</si>
  <si>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</si>
  <si>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</si>
  <si>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</si>
  <si>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</si>
  <si>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</si>
  <si>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</si>
  <si>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</si>
  <si>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</si>
  <si>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ВСЕГО РАСХОДОВ</t>
  </si>
  <si>
    <t>Приложение   3</t>
  </si>
  <si>
    <t>Код бюджетной классификации</t>
  </si>
  <si>
    <t>Источники доходов</t>
  </si>
  <si>
    <t>Сумма</t>
  </si>
  <si>
    <t>2 02 15001 10 0000 150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</si>
  <si>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</si>
  <si>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</si>
  <si>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2 02 29999 10 0000 150</t>
  </si>
  <si>
    <t>Прочие субсидии поселениям</t>
  </si>
  <si>
    <t>2 02 30024 10 0000 150</t>
  </si>
  <si>
    <t>Субвенции бюджетам поселений на осуществление полномочий в сфере административных правоотношений</t>
  </si>
  <si>
    <t>2 02 35118 10 0000 150</t>
  </si>
  <si>
    <t>2 02 49999 10 0000 150</t>
  </si>
  <si>
    <t>ИТОГО</t>
  </si>
  <si>
    <r>
      <t xml:space="preserve">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  Приложение № 9 </t>
    </r>
  </si>
  <si>
    <t xml:space="preserve">                                                                    к  решению Совета депутатов</t>
  </si>
  <si>
    <t xml:space="preserve">                                                                   Пудомягского сельского поселения</t>
  </si>
  <si>
    <t>№ п/п</t>
  </si>
  <si>
    <t>Наименования полномочий</t>
  </si>
  <si>
    <t>2023 г.        Сумма субвенций, тыс руб.</t>
  </si>
  <si>
    <t>1.</t>
  </si>
  <si>
    <t xml:space="preserve">Осуществление муниципального жилищного контроля </t>
  </si>
  <si>
    <t>2.</t>
  </si>
  <si>
    <t>Казначейское исполнение бюджета Пудомягского сельского поселения</t>
  </si>
  <si>
    <t>3.</t>
  </si>
  <si>
    <t>4.</t>
  </si>
  <si>
    <t>Осуществление внутреннего финансового контроля бюджета Пудомягского сельского поселения</t>
  </si>
  <si>
    <t>5.</t>
  </si>
  <si>
    <t>Полномочия по осуществлению внешнего финансового контроля</t>
  </si>
  <si>
    <t>6.</t>
  </si>
  <si>
    <t>Организация в границах Пудомягского сельского поселенияцентрализованного тепло-, газо-, водоснабжения поселения и водоотведения</t>
  </si>
  <si>
    <t>2024 г.        Сумма субвенций, тыс руб.</t>
  </si>
  <si>
    <t>Реализация прав граждан для участия в федеральных и региональных целевых программах на получение субсидий для приобретения(строительства) жилья</t>
  </si>
  <si>
    <t>Наименование учреждения</t>
  </si>
  <si>
    <t>Тип учреждения</t>
  </si>
  <si>
    <t>Главные распорядителисредств местного бюджета</t>
  </si>
  <si>
    <t>Казенное</t>
  </si>
  <si>
    <t xml:space="preserve">Получатели средств местного бюджета </t>
  </si>
  <si>
    <t>Муниципальное учреждение культуры "Пудомягский культурно-досуговый центр"</t>
  </si>
  <si>
    <t xml:space="preserve">             к Решению Совета депутатов</t>
  </si>
  <si>
    <t>Раздел</t>
  </si>
  <si>
    <t>0801       1102</t>
  </si>
  <si>
    <t>2023 г. Сумма (тыс.руб.)</t>
  </si>
  <si>
    <t>61Ф0211020</t>
  </si>
  <si>
    <t>Расходы на выплаты муниципальным служащим</t>
  </si>
  <si>
    <t>Расходы на выплаты главе администрации</t>
  </si>
  <si>
    <t>61Ф0211040</t>
  </si>
  <si>
    <t>Расходы на выплаты работникам, замещающим должности, не являющиеся должностями муниципальной службы</t>
  </si>
  <si>
    <t>61Ф0311030</t>
  </si>
  <si>
    <t>Обеспечение деятельности органов местного самоуправления</t>
  </si>
  <si>
    <t>61П0111030</t>
  </si>
  <si>
    <t>Осуществление полномочий в сфере административных правоотношений</t>
  </si>
  <si>
    <t>61П0171340</t>
  </si>
  <si>
    <t>Диспансеризация работников органов местного самоуправления</t>
  </si>
  <si>
    <t>61П0115070</t>
  </si>
  <si>
    <t>Обучение и повышение квалификации работников</t>
  </si>
  <si>
    <t>62Д0116271</t>
  </si>
  <si>
    <t xml:space="preserve">Иные межбюджетные трансферты на осуществление части полномочий по исполнению бюджета муниципального образования </t>
  </si>
  <si>
    <t>62Д0113020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</si>
  <si>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</si>
  <si>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</si>
  <si>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 xml:space="preserve">Иные межбюджетные трансферты на осуществление части полномочий по реализации прав граждан для участия в федеральных и региональных целевых программах на получение субсидий для приобретения (строительства) жилья </t>
  </si>
  <si>
    <t>62Д0113060</t>
  </si>
  <si>
    <t>Резервные фонды местных администраций</t>
  </si>
  <si>
    <t>62Д0215020</t>
  </si>
  <si>
    <t xml:space="preserve"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</t>
  </si>
  <si>
    <t>62Д0217110</t>
  </si>
  <si>
    <t>Осуществление первичного воинского учета на территориях, где отсутствуют военные комиссариаты</t>
  </si>
  <si>
    <t>62Д0251180</t>
  </si>
  <si>
    <t xml:space="preserve">Проведение уроков правовых знаний в учреждениях культуры в рамках Всероссийской акции "Внимание - дети" и других оперативно-профилактических мероприятий </t>
  </si>
  <si>
    <t>7Ц40619281</t>
  </si>
  <si>
    <t>Строительство и содержание автомобильных дорог и инженерных сооружений на них в границах муниципального образования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</si>
  <si>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7Ц403S4770</t>
  </si>
  <si>
    <t xml:space="preserve">Выполнение комплексных кадастровых работ </t>
  </si>
  <si>
    <t>7Ц40119100</t>
  </si>
  <si>
    <t>Мероприятия по развитию и поддержке предпринимательства</t>
  </si>
  <si>
    <t>7Ц40115510</t>
  </si>
  <si>
    <t>Содержание муниципального жилищного фонда, в том числе капитальный ремонт муниципального жилищного фонда</t>
  </si>
  <si>
    <t>62Д0215200</t>
  </si>
  <si>
    <t>Проведение мероприятий по организации уличного освещения</t>
  </si>
  <si>
    <t>7Ц40315380</t>
  </si>
  <si>
    <t>Мероприятия по благоустройству территории поселения</t>
  </si>
  <si>
    <t>7Ц40315420</t>
  </si>
  <si>
    <t xml:space="preserve">Поддержка развития общественной инфраструктуры муниципального значения в рамках проведения мероприятий по благоустройству </t>
  </si>
  <si>
    <t>7Ц403S4840</t>
  </si>
  <si>
    <t>Мероприятия по благоустройству территории поселения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</si>
  <si>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7Ц403S4660</t>
  </si>
  <si>
    <t>Проведение мероприятий для детей и молодежи</t>
  </si>
  <si>
    <t>7Ц40515230</t>
  </si>
  <si>
    <t xml:space="preserve">Комплексные меры по профилактике безопасности и правонарушений несовершеннолетних </t>
  </si>
  <si>
    <t>7Ц40518660</t>
  </si>
  <si>
    <t>Доплаты к пенсиям муниципальных служащих</t>
  </si>
  <si>
    <t>62Д0215280</t>
  </si>
  <si>
    <t xml:space="preserve">Мероприятия по обеспечению деятельности учреждений культуры </t>
  </si>
  <si>
    <t>7Ц40412500</t>
  </si>
  <si>
    <t xml:space="preserve">Мероприятия по обеспечению деятельности муниципальных библиотек </t>
  </si>
  <si>
    <t>7Ц40412600</t>
  </si>
  <si>
    <t xml:space="preserve">Проведение культурно-массовых мероприятий к праздничным и памятным датам </t>
  </si>
  <si>
    <t>7Ц40415630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</si>
  <si>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</si>
  <si>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Проведение мероприятий в области спорта и физической культуры</t>
  </si>
  <si>
    <t>7Ц40415340</t>
  </si>
  <si>
    <t>7Ц40400000</t>
  </si>
  <si>
    <t>7Ц404S0360</t>
  </si>
  <si>
    <t>62Д0000000</t>
  </si>
  <si>
    <t>Обеспечение пожарной безопасности</t>
  </si>
  <si>
    <t>0314</t>
  </si>
  <si>
    <t>Мероприятия по обеспечению первичных мер пожарной безопасности</t>
  </si>
  <si>
    <t>7Ц40215120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</si>
  <si>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</si>
  <si>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</si>
  <si>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629Д000000</t>
  </si>
  <si>
    <t>Национальная безопасность и правоохранительная деятельность</t>
  </si>
  <si>
    <t>0300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</si>
  <si>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</si>
  <si>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 xml:space="preserve">Иные межбюджетные трансферты на осуществление полномочий по жилищному контролю </t>
  </si>
  <si>
    <t>62Д0113010</t>
  </si>
  <si>
    <t>62Д0113030</t>
  </si>
  <si>
    <t>7Ц40316400</t>
  </si>
  <si>
    <t>7Ц.8.02.S4310</t>
  </si>
  <si>
    <t>7Ц.4.04.12500</t>
  </si>
  <si>
    <t>Непрограммные расходы органов местного самоуправления</t>
  </si>
  <si>
    <t>Комплексы процессных мероприятий</t>
  </si>
  <si>
    <t>Комплексы процессных мероприятий "Развитие культуры, организация праздничных мероприятий"</t>
  </si>
  <si>
    <t>Мероприятия, направленные на достижение целей проектов</t>
  </si>
  <si>
    <t>Мероприятия, направленные на достижение цели федерального проекта "Благоустройство сельских территорий"</t>
  </si>
  <si>
    <t>7Ц.4.03.18930</t>
  </si>
  <si>
    <t>7Ц40318930</t>
  </si>
  <si>
    <t>Создание комфортных благоустроенных территорий общего пользования</t>
  </si>
  <si>
    <t>611 2 02 16001 10 0000 150</t>
  </si>
  <si>
    <t>7Ц40315600</t>
  </si>
  <si>
    <t>7Ц40316230</t>
  </si>
  <si>
    <t>Содержание и уборка автомобильных дорог</t>
  </si>
  <si>
    <t>Ремонт автомобильных дорог общего пользования местного значения</t>
  </si>
  <si>
    <t xml:space="preserve">Ведомственная структура расходов бюджета Пудомягского сельского поселения на 2023 год и плановый период 2024-2025 годов.                                                    </t>
  </si>
  <si>
    <t>2025 г.        Сумма субвенций, тыс руб.</t>
  </si>
  <si>
    <t>Прогнозируемые доходы бюджета Пудомягского сельского поселения на  2023-2025 гг.</t>
  </si>
  <si>
    <t>Бюджет Пудомягского сельского поселения на плановый 2025 год</t>
  </si>
  <si>
    <t>(тысяч рублей)              2023 год</t>
  </si>
  <si>
    <t>(тысяч рублей)       2024 год</t>
  </si>
  <si>
    <t>(тысяч рублей)    2025 год</t>
  </si>
  <si>
    <t>Очередной 2023 год</t>
  </si>
  <si>
    <t>Прогнозируемый                   2024 год</t>
  </si>
  <si>
    <t>Прогнозируемый                2025 год</t>
  </si>
  <si>
    <t>2024 г. Сумма (тыс.руб.)</t>
  </si>
  <si>
    <t>2025 г.Сумма (тыс.руб.)</t>
  </si>
  <si>
    <t>611 2 02 20299 10 0000 150</t>
  </si>
  <si>
    <t xml:space="preserve">Субсидии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жилищно-коммунального хозяйства </t>
  </si>
  <si>
    <t>Капитальные вложения в объекты государственной (муниципальной) собственности</t>
  </si>
  <si>
    <t>Обеспечение устойчивого сокращения непригодного для проживания жилого фонда</t>
  </si>
  <si>
    <t>7Ц1F367484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</si>
  <si>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</si>
  <si>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2 02 20299 10 0000 150</t>
  </si>
  <si>
    <t>дифф. 2023 год</t>
  </si>
  <si>
    <t>дифф.2024</t>
  </si>
  <si>
    <t>дифф.2025</t>
  </si>
  <si>
    <t>доп.диф.</t>
  </si>
  <si>
    <t>62Д0215360</t>
  </si>
  <si>
    <t>Прочие расходы по содержанию объектов муниципальной собственности</t>
  </si>
  <si>
    <t>Приложение 5</t>
  </si>
  <si>
    <t>Приложение 5.1</t>
  </si>
  <si>
    <r>
      <t xml:space="preserve">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  Приложение №8</t>
    </r>
  </si>
  <si>
    <t xml:space="preserve">  Приложение 7</t>
  </si>
  <si>
    <t>к решению Совета депутатов</t>
  </si>
  <si>
    <t>Обязательство</t>
  </si>
  <si>
    <t xml:space="preserve">Предельная величина 
на   01.01.2023 г.
</t>
  </si>
  <si>
    <t xml:space="preserve">Предельная величина 
на   01.01.2024 г.
</t>
  </si>
  <si>
    <t xml:space="preserve">Объем погашения 
в  течение 2024 г. 
</t>
  </si>
  <si>
    <t xml:space="preserve">Предельная величина 
на   01.01.2025 г.
</t>
  </si>
  <si>
    <t>Бюджетные кредиты  из других бюджетов бюджетной системы Российской Федерации</t>
  </si>
  <si>
    <t>Кредиты от кредитных организаций</t>
  </si>
  <si>
    <t>ИТОГО:</t>
  </si>
  <si>
    <t>Цель гарантирования</t>
  </si>
  <si>
    <t>Наименование принципала</t>
  </si>
  <si>
    <t>Сумма по состоянию на    1 января 2024 г.</t>
  </si>
  <si>
    <t>Сумма по состоянию на    1 января 2025 г.</t>
  </si>
  <si>
    <t>Наличие права регрессного требования</t>
  </si>
  <si>
    <t>Иные условия предоставле-ния гарантий</t>
  </si>
  <si>
    <t>1.Гарантии по заимствованиям на реализацию инвестиционных проектов</t>
  </si>
  <si>
    <t>Юридические  лица</t>
  </si>
  <si>
    <t xml:space="preserve">Итого </t>
  </si>
  <si>
    <t>Объем привлече-ния 
в течении 2023г.</t>
  </si>
  <si>
    <t>Объем привлечения 
в течении 2024 г.</t>
  </si>
  <si>
    <t>Объем привлечения 
в течении 2025г.</t>
  </si>
  <si>
    <t xml:space="preserve">Объем погашения 
в  течение 2025 г. 
</t>
  </si>
  <si>
    <t xml:space="preserve">Предельная величина 
на   01.01.2026 г.
</t>
  </si>
  <si>
    <t>Приложение 10</t>
  </si>
  <si>
    <t>Приложение 11</t>
  </si>
  <si>
    <t xml:space="preserve">Сумма по состоянию на 1 января 2023 г. </t>
  </si>
  <si>
    <t>Сумма по состоянию на    1 января 2026 г.</t>
  </si>
  <si>
    <t>УРР</t>
  </si>
  <si>
    <t>Доходы</t>
  </si>
  <si>
    <t>Расход</t>
  </si>
  <si>
    <t>Расч расх</t>
  </si>
  <si>
    <t>Дефицит</t>
  </si>
  <si>
    <t>Расх с УРР</t>
  </si>
  <si>
    <t>Наименование</t>
  </si>
  <si>
    <t>2024 г.</t>
  </si>
  <si>
    <t>2025 г.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</si>
  <si>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</si>
  <si>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01</t>
  </si>
  <si>
    <t>00</t>
  </si>
  <si>
    <t>04</t>
  </si>
  <si>
    <t>60.0.00.00000</t>
  </si>
  <si>
    <t>61.0.00.00000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</si>
  <si>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</si>
  <si>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</si>
  <si>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</si>
  <si>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</si>
  <si>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61.П.01.11030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</si>
  <si>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</si>
  <si>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</si>
  <si>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</si>
  <si>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</si>
  <si>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61.П.01.15070</t>
  </si>
  <si>
    <t>61.П.01.71340</t>
  </si>
  <si>
    <t>Расходы на выплаты персоналу органов местного самоуправления</t>
  </si>
  <si>
    <t>61.Ф.00.00000</t>
  </si>
  <si>
    <t>61.Ф.02.00000</t>
  </si>
  <si>
    <t>61.Ф.02.11020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</si>
  <si>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</si>
  <si>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</si>
  <si>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61.Ф.02.11040</t>
  </si>
  <si>
    <t>61.Ф.03.00000</t>
  </si>
  <si>
    <t>61.Ф.03.11030</t>
  </si>
  <si>
    <t>Прочие непрограммные расходы</t>
  </si>
  <si>
    <t>62.0.00.00000</t>
  </si>
  <si>
    <t>62.Д.00.00000</t>
  </si>
  <si>
    <t>Исполнение функций органов местного самоуправления</t>
  </si>
  <si>
    <t>62.Д.01.00000</t>
  </si>
  <si>
    <t>62.Д.01.16271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</si>
  <si>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</si>
  <si>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</si>
  <si>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</si>
  <si>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</si>
  <si>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</si>
  <si>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</si>
  <si>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</si>
  <si>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</si>
  <si>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62.Д.01.13150</t>
  </si>
  <si>
    <t>11</t>
  </si>
  <si>
    <t>Непрограммные расходы</t>
  </si>
  <si>
    <t>62.Д.02.00000</t>
  </si>
  <si>
    <t>62.Д.02.15020</t>
  </si>
  <si>
    <t>Иные бюджетные ассигнования</t>
  </si>
  <si>
    <t>800</t>
  </si>
  <si>
    <t>13</t>
  </si>
  <si>
    <t>62.Д.02.15360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</si>
  <si>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</si>
  <si>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</si>
  <si>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02</t>
  </si>
  <si>
    <t>03</t>
  </si>
  <si>
    <t>62.Д.02.51180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</si>
  <si>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</si>
  <si>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</si>
  <si>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</si>
  <si>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Программная часть сельских поселений</t>
  </si>
  <si>
    <t>70.0.00.00000</t>
  </si>
  <si>
    <t>7Ц.0.00.00000</t>
  </si>
  <si>
    <t>7Ц.4.00.00000</t>
  </si>
  <si>
    <t>Комплексы процессных мероприятий "Обеспечение безопасности"</t>
  </si>
  <si>
    <t>7Ц.4.02.00000</t>
  </si>
  <si>
    <t>Обеспечение первичных мер пожарной безопасности</t>
  </si>
  <si>
    <t>7Ц.4.02.15120</t>
  </si>
  <si>
    <t>09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</si>
  <si>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</si>
  <si>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7Ц.4.03.00000</t>
  </si>
  <si>
    <t>7Ц.4.03.15600</t>
  </si>
  <si>
    <t>7Ц.4.03.16230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</si>
  <si>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</si>
  <si>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7Ц.4.03.S4770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</si>
  <si>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</si>
  <si>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7Ц.4.06.00000</t>
  </si>
  <si>
    <t>Организация и проведение мероприятия по профилактике дорожно-транспортных происшествий</t>
  </si>
  <si>
    <t>7Ц.4.06.19285</t>
  </si>
  <si>
    <t>12</t>
  </si>
  <si>
    <t>Комплексы процессных мероприятий "Создание условий для экономического развития"</t>
  </si>
  <si>
    <t>7Ц.4.01.00000</t>
  </si>
  <si>
    <t>Мероприятия по развитию и поддержке малого и среднего предпринимательства</t>
  </si>
  <si>
    <t>7Ц.4.01.15510</t>
  </si>
  <si>
    <t>Выполнение комплексных кадастровых работ</t>
  </si>
  <si>
    <t>7Ц.4.01.19100</t>
  </si>
  <si>
    <t>05</t>
  </si>
  <si>
    <t>Иные межбюджетные трансферты на осуществление полномочий по жилищному контролю</t>
  </si>
  <si>
    <t>62.Д.01.13010</t>
  </si>
  <si>
    <t>Иные межбюджетные трансферты на осуществление части полномочий по некоторым жилищным вопросам</t>
  </si>
  <si>
    <t>62.Д.01.13030</t>
  </si>
  <si>
    <t>62.Д.02.15200</t>
  </si>
  <si>
    <t>Федеральные проекты, входящие в состав национальных проектов</t>
  </si>
  <si>
    <t>7Ц.1.00.00000</t>
  </si>
  <si>
    <t>Федеральный проект "Обеспечение устойчивого сокращения непригодного для проживания жилищного фонда"</t>
  </si>
  <si>
    <t>7Ц.1.F3.00000</t>
  </si>
  <si>
    <t>7Ц.1.F3.67484</t>
  </si>
  <si>
    <t>400</t>
  </si>
  <si>
    <t>7Ц.1.F3.6748S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</si>
  <si>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</si>
  <si>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7Ц.4.03.16400</t>
  </si>
  <si>
    <t>62.Д.01.13070</t>
  </si>
  <si>
    <t>Организация уличного освещения</t>
  </si>
  <si>
    <t>7Ц.4.03.15380</t>
  </si>
  <si>
    <t>Мероприятия в области благоустройства</t>
  </si>
  <si>
    <t>7Ц.4.03.15420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</si>
  <si>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</si>
  <si>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7Ц.4.03.S4660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</si>
  <si>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</si>
  <si>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7Ц.4.03.S4840</t>
  </si>
  <si>
    <t>7Ц.8.00.00000</t>
  </si>
  <si>
    <t>7Ц.8.02.00000</t>
  </si>
  <si>
    <t>07</t>
  </si>
  <si>
    <t>Молодежная политика</t>
  </si>
  <si>
    <t>Комплексы процессных мероприятий "Развитие молодежной политики"</t>
  </si>
  <si>
    <t>7Ц.4.05.00000</t>
  </si>
  <si>
    <t>Организация и проведение культурно-массовых молодежных мероприятий</t>
  </si>
  <si>
    <t>7Ц.4.05.15230</t>
  </si>
  <si>
    <t>Проведение комплексных мер по профилактике безнадзорности и правонарушений несовершеннолетних</t>
  </si>
  <si>
    <t>7Ц.4.05.16260</t>
  </si>
  <si>
    <t>08</t>
  </si>
  <si>
    <t>7Ц.4.04.00000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</si>
  <si>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</si>
  <si>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</si>
  <si>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7Ц.4.04.12600</t>
  </si>
  <si>
    <t>Проведение культурно-массовых мероприятий к праздничным и памятным датам</t>
  </si>
  <si>
    <t>7Ц.4.04.15630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</si>
  <si>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</si>
  <si>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7Ц.4.04.S0360</t>
  </si>
  <si>
    <t>10</t>
  </si>
  <si>
    <t>62.Д.02.15280</t>
  </si>
  <si>
    <t>Организация и проведение мероприятий в области физической культуры и спорта</t>
  </si>
  <si>
    <t>7Ц.4.04.15340</t>
  </si>
  <si>
    <t>Всего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</si>
  <si>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</si>
  <si>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</si>
  <si>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</si>
  <si>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Расходы на выплаты персоналу государственных (муниципальных) органов</t>
  </si>
  <si>
    <t>120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</si>
  <si>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</si>
  <si>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</si>
  <si>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</si>
  <si>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Бюджетные инвестиции</t>
  </si>
  <si>
    <t>410</t>
  </si>
  <si>
    <t>Расходы на выплаты персоналу казенных учреждений</t>
  </si>
  <si>
    <t>110</t>
  </si>
  <si>
    <t>Наименование муниципальной программы</t>
  </si>
  <si>
    <t>СУММА</t>
  </si>
  <si>
    <t>2023 год</t>
  </si>
  <si>
    <t>2024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</si>
  <si>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</si>
  <si>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</si>
  <si>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Комплекс процессных мероприятий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</si>
  <si>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</si>
  <si>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</si>
  <si>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</si>
  <si>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</si>
  <si>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</si>
  <si>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</si>
  <si>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</si>
  <si>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</si>
  <si>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</si>
  <si>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</si>
  <si>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</si>
  <si>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</si>
  <si>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2025 год</t>
  </si>
  <si>
    <t>0409/0501/0503</t>
  </si>
  <si>
    <t>ЦСР</t>
  </si>
  <si>
    <t>ВР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</si>
  <si>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</si>
  <si>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7Ц.8.04.00000</t>
  </si>
  <si>
    <t>7Ц.8.04.15620</t>
  </si>
  <si>
    <t>От 21.10.2022 №166</t>
  </si>
  <si>
    <t>123,20</t>
  </si>
  <si>
    <t>61,20</t>
  </si>
  <si>
    <t>2023 г.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</si>
  <si>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</si>
  <si>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</si>
  <si>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</si>
  <si>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7Ц.1.F2.55550</t>
  </si>
  <si>
    <t>Уплата налогов, сборов и иных платежей</t>
  </si>
  <si>
    <t>850</t>
  </si>
  <si>
    <t>Пудомягского сельского посления</t>
  </si>
  <si>
    <t>1.2.</t>
  </si>
  <si>
    <t>3.1.</t>
  </si>
  <si>
    <t>3.2.</t>
  </si>
  <si>
    <t>611 2 02 25555 10 0000 150</t>
  </si>
  <si>
    <t>Субсидии на реализацию программ формирования современной городской среды</t>
  </si>
  <si>
    <t>22-55550-00000-00000</t>
  </si>
  <si>
    <t>Прогнозируемые поступления доходов в бюджет Пудомягского сельского поселения на  2023 год и плановый период 2024-2025 годов.</t>
  </si>
  <si>
    <t xml:space="preserve">Безвозмездные поступления из других бюджетов бюджетной системы Российской Федерации на 2023 год и плановый период 2024-2025 годов </t>
  </si>
  <si>
    <t xml:space="preserve">Распределение бюджетных ассигнований по разделам и подразделам классификации расходов бюджета Пудомягского сельского поселения на 2023 год и плановый период 2024-2025 годов             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</si>
  <si>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на 2023 год и плановый период 2024-2025 годов</t>
  </si>
  <si>
    <t>Распределение бюджетных ассигнований на реализацию мероприятий муниципальной программы на 2023 год и плановый период 2024-2025 годов</t>
  </si>
  <si>
    <t>Ведомственная структура расходов бюджета Пудомягского сельского поселения на 2023 год и плановый период 2024-2025 годов</t>
  </si>
  <si>
    <t>Перечень главных распорядителей бюджетных средств Пудомягского сельского поселения и перечень учреждений - участников бюджетного процесса Пудомягского сельского поселения</t>
  </si>
  <si>
    <t>Межбюджетные трансферты, передаваемые бюджету Гатчинского муниципального района из бюджета Пудомягского сельского поселения на осуществление части полномочий по решению вопросов местного значения в соответствии с заключенными соглашениями, на 2023 год</t>
  </si>
  <si>
    <t xml:space="preserve">Программа муниципальных внутренних заимствований Пудомягского сельского поселения на 2023 год и плановый период 2024-2025 годов </t>
  </si>
  <si>
    <t>Программа муниципальных гарантий Пудомягского сельского поселения на 2023 год и плановый период 2024-2025 годов</t>
  </si>
  <si>
    <t>От 15.12.2022 №179</t>
  </si>
  <si>
    <t>от 15.12.2022 № 179</t>
  </si>
  <si>
    <t>от 15.12.2022 №179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</si>
</sst>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"/>
    <numFmt numFmtId="165" formatCode="0.0"/>
    <numFmt numFmtId="166" formatCode="#,##0.00_ ;[Red]\-#,##0.00\ "/>
    <numFmt numFmtId="167" formatCode="#,##0.00000"/>
    <numFmt numFmtId="168" formatCode="#,##0.0"/>
    <numFmt numFmtId="169" formatCode="?"/>
  </numFmts>
  <fonts count="55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scheme val="minor"/>
    </font>
    <font>
      <sz val="10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name val="Arial Cyr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b/>
      <sz val="8.5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theme="0"/>
      <name val="Calibri"/>
      <family val="2"/>
      <scheme val="minor"/>
    </font>
    <font>
      <b/>
      <sz val="13"/>
      <name val="Times New Roman"/>
      <family val="1"/>
      <charset val="204"/>
    </font>
    <font>
      <sz val="13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40" fillId="0" borderId="0"/>
  </cellStyleXfs>
  <cellXfs count="460">
    <xf numFmtId="0" fontId="0" fillId="0" borderId="0" xfId="0"/>
    <xf numFmtId="0" fontId="1" fillId="0" borderId="0" xfId="0" applyFont="1"/>
    <xf numFmtId="0" fontId="6" fillId="2" borderId="2" xfId="1" applyFont="1" applyFill="1" applyBorder="1" applyAlignment="1">
      <alignment horizontal="left" vertical="center" wrapText="1" readingOrder="1"/>
    </xf>
    <xf numFmtId="0" fontId="6" fillId="2" borderId="2" xfId="1" applyFont="1" applyFill="1" applyBorder="1" applyAlignment="1">
      <alignment horizontal="center" vertical="center" wrapText="1" readingOrder="1"/>
    </xf>
    <xf numFmtId="0" fontId="7" fillId="0" borderId="0" xfId="0" applyFont="1"/>
    <xf numFmtId="0" fontId="6" fillId="0" borderId="3" xfId="1" applyFont="1" applyBorder="1" applyAlignment="1">
      <alignment horizontal="left" vertical="center" wrapText="1" readingOrder="1"/>
    </xf>
    <xf numFmtId="0" fontId="6" fillId="0" borderId="3" xfId="1" applyFont="1" applyBorder="1" applyAlignment="1">
      <alignment horizontal="center" vertical="center" wrapText="1" readingOrder="1"/>
    </xf>
    <xf numFmtId="0" fontId="6" fillId="0" borderId="5" xfId="1" applyFont="1" applyBorder="1" applyAlignment="1">
      <alignment horizontal="left" vertical="center" wrapText="1" readingOrder="1"/>
    </xf>
    <xf numFmtId="0" fontId="6" fillId="0" borderId="6" xfId="1" applyFont="1" applyBorder="1" applyAlignment="1">
      <alignment horizontal="center" vertical="center" wrapText="1" readingOrder="1"/>
    </xf>
    <xf numFmtId="4" fontId="1" fillId="0" borderId="0" xfId="0" applyNumberFormat="1" applyFont="1"/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4" fontId="6" fillId="2" borderId="2" xfId="1" applyNumberFormat="1" applyFont="1" applyFill="1" applyBorder="1" applyAlignment="1">
      <alignment horizontal="right" vertical="center" wrapText="1" readingOrder="1"/>
    </xf>
    <xf numFmtId="4" fontId="6" fillId="0" borderId="6" xfId="1" applyNumberFormat="1" applyFont="1" applyBorder="1" applyAlignment="1">
      <alignment horizontal="right" vertical="center" wrapText="1" readingOrder="1"/>
    </xf>
    <xf numFmtId="4" fontId="6" fillId="0" borderId="7" xfId="1" applyNumberFormat="1" applyFont="1" applyBorder="1" applyAlignment="1">
      <alignment horizontal="right" vertical="center" wrapText="1" readingOrder="1"/>
    </xf>
    <xf numFmtId="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49" fontId="15" fillId="4" borderId="2" xfId="0" applyNumberFormat="1" applyFont="1" applyFill="1" applyBorder="1" applyAlignment="1">
      <alignment horizontal="center" vertical="center" wrapText="1"/>
    </xf>
    <xf numFmtId="49" fontId="15" fillId="4" borderId="2" xfId="0" applyNumberFormat="1" applyFont="1" applyFill="1" applyBorder="1" applyAlignment="1">
      <alignment horizontal="center" vertical="center"/>
    </xf>
    <xf numFmtId="4" fontId="15" fillId="4" borderId="2" xfId="0" applyNumberFormat="1" applyFont="1" applyFill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top" wrapText="1"/>
    </xf>
    <xf numFmtId="4" fontId="15" fillId="0" borderId="2" xfId="0" applyNumberFormat="1" applyFont="1" applyBorder="1"/>
    <xf numFmtId="49" fontId="15" fillId="0" borderId="2" xfId="0" applyNumberFormat="1" applyFont="1" applyBorder="1" applyAlignment="1">
      <alignment horizontal="left" vertical="top" wrapText="1"/>
    </xf>
    <xf numFmtId="4" fontId="15" fillId="0" borderId="2" xfId="0" applyNumberFormat="1" applyFont="1" applyBorder="1" applyAlignment="1">
      <alignment horizontal="right" vertical="top" wrapText="1"/>
    </xf>
    <xf numFmtId="49" fontId="7" fillId="0" borderId="17" xfId="0" applyNumberFormat="1" applyFont="1" applyBorder="1" applyAlignment="1">
      <alignment horizontal="center" vertical="top" wrapText="1"/>
    </xf>
    <xf numFmtId="4" fontId="7" fillId="0" borderId="17" xfId="0" applyNumberFormat="1" applyFont="1" applyBorder="1" applyAlignment="1">
      <alignment horizontal="right" vertical="top" wrapText="1"/>
    </xf>
    <xf numFmtId="49" fontId="15" fillId="4" borderId="2" xfId="0" applyNumberFormat="1" applyFont="1" applyFill="1" applyBorder="1" applyAlignment="1">
      <alignment horizontal="left" vertical="top" wrapText="1"/>
    </xf>
    <xf numFmtId="49" fontId="15" fillId="4" borderId="2" xfId="0" applyNumberFormat="1" applyFont="1" applyFill="1" applyBorder="1" applyAlignment="1">
      <alignment horizontal="center" vertical="top" wrapText="1"/>
    </xf>
    <xf numFmtId="4" fontId="15" fillId="4" borderId="2" xfId="0" applyNumberFormat="1" applyFont="1" applyFill="1" applyBorder="1" applyAlignment="1">
      <alignment horizontal="right" vertical="top" wrapText="1"/>
    </xf>
    <xf numFmtId="49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4" fontId="7" fillId="3" borderId="3" xfId="0" applyNumberFormat="1" applyFont="1" applyFill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49" fontId="7" fillId="3" borderId="2" xfId="0" applyNumberFormat="1" applyFont="1" applyFill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49" fontId="7" fillId="3" borderId="4" xfId="0" applyNumberFormat="1" applyFont="1" applyFill="1" applyBorder="1" applyAlignment="1">
      <alignment horizontal="center" vertical="top" wrapText="1"/>
    </xf>
    <xf numFmtId="4" fontId="7" fillId="3" borderId="4" xfId="0" applyNumberFormat="1" applyFont="1" applyFill="1" applyBorder="1" applyAlignment="1">
      <alignment horizontal="right" vertical="top" wrapText="1"/>
    </xf>
    <xf numFmtId="49" fontId="7" fillId="0" borderId="4" xfId="0" applyNumberFormat="1" applyFont="1" applyBorder="1" applyAlignment="1">
      <alignment horizontal="center" vertical="top" wrapText="1"/>
    </xf>
    <xf numFmtId="4" fontId="7" fillId="0" borderId="4" xfId="0" applyNumberFormat="1" applyFont="1" applyBorder="1" applyAlignment="1">
      <alignment horizontal="right" vertical="top" wrapText="1"/>
    </xf>
    <xf numFmtId="49" fontId="15" fillId="3" borderId="2" xfId="0" applyNumberFormat="1" applyFont="1" applyFill="1" applyBorder="1" applyAlignment="1">
      <alignment horizontal="center" vertical="top" wrapText="1"/>
    </xf>
    <xf numFmtId="49" fontId="15" fillId="4" borderId="4" xfId="0" applyNumberFormat="1" applyFont="1" applyFill="1" applyBorder="1" applyAlignment="1">
      <alignment horizontal="left" vertical="top" wrapText="1"/>
    </xf>
    <xf numFmtId="49" fontId="15" fillId="4" borderId="4" xfId="0" applyNumberFormat="1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4" fontId="15" fillId="4" borderId="4" xfId="0" applyNumberFormat="1" applyFont="1" applyFill="1" applyBorder="1" applyAlignment="1">
      <alignment horizontal="right" vertical="top" wrapText="1"/>
    </xf>
    <xf numFmtId="49" fontId="15" fillId="4" borderId="2" xfId="0" applyNumberFormat="1" applyFont="1" applyFill="1" applyBorder="1" applyAlignment="1">
      <alignment horizontal="left"/>
    </xf>
    <xf numFmtId="49" fontId="15" fillId="4" borderId="2" xfId="0" applyNumberFormat="1" applyFont="1" applyFill="1" applyBorder="1" applyAlignment="1">
      <alignment horizontal="center"/>
    </xf>
    <xf numFmtId="49" fontId="15" fillId="4" borderId="2" xfId="0" applyNumberFormat="1" applyFont="1" applyFill="1" applyBorder="1" applyAlignment="1">
      <alignment horizontal="center" wrapText="1"/>
    </xf>
    <xf numFmtId="4" fontId="15" fillId="4" borderId="2" xfId="0" applyNumberFormat="1" applyFont="1" applyFill="1" applyBorder="1" applyAlignment="1">
      <alignment horizontal="right" wrapText="1"/>
    </xf>
    <xf numFmtId="49" fontId="15" fillId="0" borderId="2" xfId="0" applyNumberFormat="1" applyFont="1" applyBorder="1" applyAlignment="1">
      <alignment horizontal="center"/>
    </xf>
    <xf numFmtId="49" fontId="15" fillId="0" borderId="2" xfId="0" applyNumberFormat="1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right" wrapText="1"/>
    </xf>
    <xf numFmtId="49" fontId="7" fillId="0" borderId="8" xfId="0" applyNumberFormat="1" applyFont="1" applyBorder="1" applyAlignment="1">
      <alignment horizontal="left" vertical="top" wrapText="1"/>
    </xf>
    <xf numFmtId="49" fontId="7" fillId="0" borderId="10" xfId="0" applyNumberFormat="1" applyFont="1" applyBorder="1" applyAlignment="1">
      <alignment horizontal="left" vertical="top" wrapText="1"/>
    </xf>
    <xf numFmtId="49" fontId="7" fillId="0" borderId="11" xfId="0" applyNumberFormat="1" applyFont="1" applyBorder="1" applyAlignment="1">
      <alignment horizontal="center" vertical="top" wrapText="1"/>
    </xf>
    <xf numFmtId="4" fontId="7" fillId="0" borderId="19" xfId="0" applyNumberFormat="1" applyFont="1" applyBorder="1" applyAlignment="1">
      <alignment horizontal="right" vertical="top" wrapText="1"/>
    </xf>
    <xf numFmtId="4" fontId="7" fillId="0" borderId="20" xfId="0" applyNumberFormat="1" applyFont="1" applyBorder="1" applyAlignment="1">
      <alignment horizontal="right" vertical="top" wrapText="1"/>
    </xf>
    <xf numFmtId="49" fontId="15" fillId="4" borderId="5" xfId="0" applyNumberFormat="1" applyFont="1" applyFill="1" applyBorder="1" applyAlignment="1">
      <alignment horizontal="left" vertical="top" wrapText="1"/>
    </xf>
    <xf numFmtId="49" fontId="15" fillId="4" borderId="6" xfId="0" applyNumberFormat="1" applyFont="1" applyFill="1" applyBorder="1" applyAlignment="1">
      <alignment horizontal="center" vertical="top" wrapText="1"/>
    </xf>
    <xf numFmtId="4" fontId="15" fillId="4" borderId="6" xfId="0" applyNumberFormat="1" applyFont="1" applyFill="1" applyBorder="1" applyAlignment="1">
      <alignment horizontal="right" vertical="top" wrapText="1"/>
    </xf>
    <xf numFmtId="4" fontId="15" fillId="4" borderId="7" xfId="0" applyNumberFormat="1" applyFont="1" applyFill="1" applyBorder="1" applyAlignment="1">
      <alignment horizontal="right" vertical="top" wrapText="1"/>
    </xf>
    <xf numFmtId="49" fontId="7" fillId="0" borderId="21" xfId="0" applyNumberFormat="1" applyFont="1" applyBorder="1" applyAlignment="1">
      <alignment horizontal="left" vertical="top" wrapText="1"/>
    </xf>
    <xf numFmtId="4" fontId="7" fillId="0" borderId="22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4" fontId="7" fillId="0" borderId="12" xfId="0" applyNumberFormat="1" applyFont="1" applyBorder="1" applyAlignment="1">
      <alignment horizontal="right" vertical="top" wrapText="1"/>
    </xf>
    <xf numFmtId="4" fontId="16" fillId="3" borderId="2" xfId="0" applyNumberFormat="1" applyFont="1" applyFill="1" applyBorder="1" applyAlignment="1">
      <alignment horizontal="right" vertical="top" wrapText="1"/>
    </xf>
    <xf numFmtId="49" fontId="7" fillId="0" borderId="10" xfId="0" applyNumberFormat="1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 wrapText="1"/>
    </xf>
    <xf numFmtId="49" fontId="15" fillId="4" borderId="4" xfId="0" applyNumberFormat="1" applyFont="1" applyFill="1" applyBorder="1" applyAlignment="1">
      <alignment vertical="top" wrapText="1"/>
    </xf>
    <xf numFmtId="4" fontId="15" fillId="4" borderId="4" xfId="0" applyNumberFormat="1" applyFont="1" applyFill="1" applyBorder="1" applyAlignment="1">
      <alignment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4" fontId="15" fillId="4" borderId="3" xfId="0" applyNumberFormat="1" applyFont="1" applyFill="1" applyBorder="1" applyAlignment="1">
      <alignment horizontal="right" vertical="top" wrapText="1"/>
    </xf>
    <xf numFmtId="49" fontId="7" fillId="3" borderId="5" xfId="0" applyNumberFormat="1" applyFont="1" applyFill="1" applyBorder="1" applyAlignment="1">
      <alignment horizontal="left" vertical="top" wrapText="1"/>
    </xf>
    <xf numFmtId="4" fontId="7" fillId="3" borderId="7" xfId="0" applyNumberFormat="1" applyFont="1" applyFill="1" applyBorder="1" applyAlignment="1">
      <alignment horizontal="right" vertical="top" wrapText="1"/>
    </xf>
    <xf numFmtId="4" fontId="7" fillId="3" borderId="11" xfId="0" applyNumberFormat="1" applyFont="1" applyFill="1" applyBorder="1" applyAlignment="1">
      <alignment horizontal="right" vertical="top" wrapText="1"/>
    </xf>
    <xf numFmtId="4" fontId="7" fillId="3" borderId="12" xfId="0" applyNumberFormat="1" applyFont="1" applyFill="1" applyBorder="1" applyAlignment="1">
      <alignment horizontal="right" vertical="top" wrapText="1"/>
    </xf>
    <xf numFmtId="49" fontId="15" fillId="4" borderId="23" xfId="0" applyNumberFormat="1" applyFont="1" applyFill="1" applyBorder="1" applyAlignment="1">
      <alignment horizontal="center" vertical="top" wrapText="1"/>
    </xf>
    <xf numFmtId="49" fontId="7" fillId="4" borderId="6" xfId="0" applyNumberFormat="1" applyFont="1" applyFill="1" applyBorder="1" applyAlignment="1">
      <alignment horizontal="center" vertical="top" wrapText="1"/>
    </xf>
    <xf numFmtId="49" fontId="7" fillId="0" borderId="19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" fontId="7" fillId="3" borderId="19" xfId="0" applyNumberFormat="1" applyFont="1" applyFill="1" applyBorder="1" applyAlignment="1">
      <alignment horizontal="right" vertical="top" wrapText="1"/>
    </xf>
    <xf numFmtId="0" fontId="19" fillId="0" borderId="0" xfId="0" applyFont="1"/>
    <xf numFmtId="0" fontId="20" fillId="0" borderId="0" xfId="0" applyFont="1"/>
    <xf numFmtId="0" fontId="21" fillId="2" borderId="2" xfId="1" applyFont="1" applyFill="1" applyBorder="1" applyAlignment="1">
      <alignment horizontal="left" vertical="center" wrapText="1" readingOrder="1"/>
    </xf>
    <xf numFmtId="0" fontId="21" fillId="0" borderId="2" xfId="1" applyFont="1" applyBorder="1" applyAlignment="1">
      <alignment horizontal="left" vertical="center" wrapText="1" readingOrder="1"/>
    </xf>
    <xf numFmtId="0" fontId="21" fillId="0" borderId="3" xfId="1" applyFont="1" applyBorder="1" applyAlignment="1">
      <alignment horizontal="left" vertical="center" wrapText="1" readingOrder="1"/>
    </xf>
    <xf numFmtId="0" fontId="21" fillId="2" borderId="5" xfId="1" applyFont="1" applyFill="1" applyBorder="1" applyAlignment="1">
      <alignment horizontal="left" vertical="center" wrapText="1" readingOrder="1"/>
    </xf>
    <xf numFmtId="0" fontId="6" fillId="2" borderId="8" xfId="1" applyFont="1" applyFill="1" applyBorder="1" applyAlignment="1">
      <alignment horizontal="left" vertical="center" wrapText="1" readingOrder="1"/>
    </xf>
    <xf numFmtId="0" fontId="21" fillId="3" borderId="8" xfId="1" applyFont="1" applyFill="1" applyBorder="1" applyAlignment="1">
      <alignment horizontal="left" vertical="center" wrapText="1" readingOrder="1"/>
    </xf>
    <xf numFmtId="0" fontId="21" fillId="0" borderId="10" xfId="1" applyFont="1" applyBorder="1" applyAlignment="1">
      <alignment horizontal="left" vertical="center" wrapText="1" readingOrder="1"/>
    </xf>
    <xf numFmtId="0" fontId="6" fillId="2" borderId="4" xfId="1" applyFont="1" applyFill="1" applyBorder="1" applyAlignment="1">
      <alignment horizontal="left" vertical="center" wrapText="1" readingOrder="1"/>
    </xf>
    <xf numFmtId="0" fontId="21" fillId="0" borderId="8" xfId="1" applyFont="1" applyBorder="1" applyAlignment="1">
      <alignment horizontal="left" vertical="center" wrapText="1" readingOrder="1"/>
    </xf>
    <xf numFmtId="0" fontId="21" fillId="0" borderId="13" xfId="1" applyFont="1" applyBorder="1" applyAlignment="1">
      <alignment horizontal="left" vertical="center" wrapText="1" readingOrder="1"/>
    </xf>
    <xf numFmtId="0" fontId="6" fillId="2" borderId="5" xfId="1" applyFont="1" applyFill="1" applyBorder="1" applyAlignment="1">
      <alignment horizontal="left" vertical="center" wrapText="1" readingOrder="1"/>
    </xf>
    <xf numFmtId="4" fontId="6" fillId="2" borderId="2" xfId="1" applyNumberFormat="1" applyFont="1" applyFill="1" applyBorder="1" applyAlignment="1">
      <alignment horizontal="center" vertical="center" wrapText="1" readingOrder="1"/>
    </xf>
    <xf numFmtId="0" fontId="21" fillId="2" borderId="2" xfId="1" applyFont="1" applyFill="1" applyBorder="1" applyAlignment="1">
      <alignment horizontal="center" vertical="center" wrapText="1" readingOrder="1"/>
    </xf>
    <xf numFmtId="4" fontId="17" fillId="0" borderId="2" xfId="0" applyNumberFormat="1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4" fontId="21" fillId="0" borderId="2" xfId="1" applyNumberFormat="1" applyFont="1" applyBorder="1" applyAlignment="1">
      <alignment horizontal="right" vertical="center" wrapText="1" readingOrder="1"/>
    </xf>
    <xf numFmtId="0" fontId="21" fillId="0" borderId="2" xfId="1" applyFont="1" applyBorder="1" applyAlignment="1">
      <alignment horizontal="center" vertical="center" wrapText="1" readingOrder="1"/>
    </xf>
    <xf numFmtId="4" fontId="17" fillId="3" borderId="2" xfId="0" applyNumberFormat="1" applyFont="1" applyFill="1" applyBorder="1"/>
    <xf numFmtId="0" fontId="17" fillId="3" borderId="2" xfId="0" applyFont="1" applyFill="1" applyBorder="1" applyAlignment="1">
      <alignment horizontal="center"/>
    </xf>
    <xf numFmtId="4" fontId="17" fillId="3" borderId="2" xfId="0" applyNumberFormat="1" applyFont="1" applyFill="1" applyBorder="1" applyAlignment="1">
      <alignment horizontal="right" vertical="center"/>
    </xf>
    <xf numFmtId="0" fontId="17" fillId="3" borderId="2" xfId="0" applyFont="1" applyFill="1" applyBorder="1" applyAlignment="1">
      <alignment horizontal="center" vertical="center"/>
    </xf>
    <xf numFmtId="4" fontId="17" fillId="3" borderId="3" xfId="0" applyNumberFormat="1" applyFont="1" applyFill="1" applyBorder="1" applyAlignment="1">
      <alignment horizontal="right" vertical="center"/>
    </xf>
    <xf numFmtId="0" fontId="17" fillId="3" borderId="3" xfId="0" applyFont="1" applyFill="1" applyBorder="1" applyAlignment="1">
      <alignment horizontal="center" vertical="center"/>
    </xf>
    <xf numFmtId="0" fontId="21" fillId="2" borderId="6" xfId="1" applyFont="1" applyFill="1" applyBorder="1" applyAlignment="1">
      <alignment horizontal="center" vertical="center" wrapText="1" readingOrder="1"/>
    </xf>
    <xf numFmtId="4" fontId="6" fillId="2" borderId="6" xfId="1" applyNumberFormat="1" applyFont="1" applyFill="1" applyBorder="1" applyAlignment="1">
      <alignment horizontal="right" vertical="center" wrapText="1" readingOrder="1"/>
    </xf>
    <xf numFmtId="0" fontId="6" fillId="2" borderId="6" xfId="1" applyFont="1" applyFill="1" applyBorder="1" applyAlignment="1">
      <alignment horizontal="center" vertical="center" wrapText="1" readingOrder="1"/>
    </xf>
    <xf numFmtId="4" fontId="6" fillId="2" borderId="7" xfId="1" applyNumberFormat="1" applyFont="1" applyFill="1" applyBorder="1" applyAlignment="1">
      <alignment horizontal="right" vertical="center" wrapText="1" readingOrder="1"/>
    </xf>
    <xf numFmtId="4" fontId="6" fillId="2" borderId="9" xfId="1" applyNumberFormat="1" applyFont="1" applyFill="1" applyBorder="1" applyAlignment="1">
      <alignment horizontal="right" vertical="center" wrapText="1" readingOrder="1"/>
    </xf>
    <xf numFmtId="0" fontId="21" fillId="3" borderId="2" xfId="1" applyFont="1" applyFill="1" applyBorder="1" applyAlignment="1">
      <alignment horizontal="left" vertical="center" wrapText="1" readingOrder="1"/>
    </xf>
    <xf numFmtId="4" fontId="21" fillId="3" borderId="2" xfId="1" applyNumberFormat="1" applyFont="1" applyFill="1" applyBorder="1" applyAlignment="1">
      <alignment horizontal="right" vertical="center" wrapText="1" readingOrder="1"/>
    </xf>
    <xf numFmtId="0" fontId="21" fillId="3" borderId="2" xfId="1" applyFont="1" applyFill="1" applyBorder="1" applyAlignment="1">
      <alignment horizontal="center" vertical="center" wrapText="1" readingOrder="1"/>
    </xf>
    <xf numFmtId="4" fontId="21" fillId="3" borderId="9" xfId="1" applyNumberFormat="1" applyFont="1" applyFill="1" applyBorder="1" applyAlignment="1">
      <alignment horizontal="right" vertical="center" wrapText="1" readingOrder="1"/>
    </xf>
    <xf numFmtId="0" fontId="21" fillId="0" borderId="11" xfId="1" applyFont="1" applyBorder="1" applyAlignment="1">
      <alignment horizontal="left" vertical="center" wrapText="1" readingOrder="1"/>
    </xf>
    <xf numFmtId="4" fontId="21" fillId="3" borderId="11" xfId="1" applyNumberFormat="1" applyFont="1" applyFill="1" applyBorder="1" applyAlignment="1">
      <alignment horizontal="right" vertical="center" wrapText="1" readingOrder="1"/>
    </xf>
    <xf numFmtId="0" fontId="21" fillId="3" borderId="11" xfId="1" applyFont="1" applyFill="1" applyBorder="1" applyAlignment="1">
      <alignment horizontal="center" vertical="center" wrapText="1" readingOrder="1"/>
    </xf>
    <xf numFmtId="4" fontId="21" fillId="3" borderId="12" xfId="1" applyNumberFormat="1" applyFont="1" applyFill="1" applyBorder="1" applyAlignment="1">
      <alignment horizontal="right" vertical="center" wrapText="1" readingOrder="1"/>
    </xf>
    <xf numFmtId="0" fontId="6" fillId="2" borderId="4" xfId="1" applyFont="1" applyFill="1" applyBorder="1" applyAlignment="1">
      <alignment horizontal="center" vertical="center" wrapText="1" readingOrder="1"/>
    </xf>
    <xf numFmtId="4" fontId="6" fillId="2" borderId="4" xfId="1" applyNumberFormat="1" applyFont="1" applyFill="1" applyBorder="1" applyAlignment="1">
      <alignment horizontal="right" vertical="center" wrapText="1" readingOrder="1"/>
    </xf>
    <xf numFmtId="4" fontId="21" fillId="0" borderId="9" xfId="1" applyNumberFormat="1" applyFont="1" applyBorder="1" applyAlignment="1">
      <alignment horizontal="right" vertical="center" wrapText="1" readingOrder="1"/>
    </xf>
    <xf numFmtId="4" fontId="21" fillId="0" borderId="3" xfId="1" applyNumberFormat="1" applyFont="1" applyBorder="1" applyAlignment="1">
      <alignment horizontal="right" vertical="center" wrapText="1" readingOrder="1"/>
    </xf>
    <xf numFmtId="0" fontId="21" fillId="0" borderId="3" xfId="1" applyFont="1" applyBorder="1" applyAlignment="1">
      <alignment horizontal="center" vertical="center" wrapText="1" readingOrder="1"/>
    </xf>
    <xf numFmtId="4" fontId="21" fillId="0" borderId="14" xfId="1" applyNumberFormat="1" applyFont="1" applyBorder="1" applyAlignment="1">
      <alignment horizontal="right" vertical="center" wrapText="1" readingOrder="1"/>
    </xf>
    <xf numFmtId="4" fontId="22" fillId="2" borderId="4" xfId="0" applyNumberFormat="1" applyFont="1" applyFill="1" applyBorder="1"/>
    <xf numFmtId="0" fontId="22" fillId="2" borderId="4" xfId="0" applyFont="1" applyFill="1" applyBorder="1" applyAlignment="1">
      <alignment horizontal="center"/>
    </xf>
    <xf numFmtId="49" fontId="15" fillId="0" borderId="2" xfId="0" applyNumberFormat="1" applyFont="1" applyBorder="1" applyAlignment="1">
      <alignment horizontal="left" wrapText="1"/>
    </xf>
    <xf numFmtId="165" fontId="2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/>
    </xf>
    <xf numFmtId="0" fontId="27" fillId="0" borderId="0" xfId="0" applyFont="1"/>
    <xf numFmtId="0" fontId="26" fillId="0" borderId="15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wrapText="1"/>
    </xf>
    <xf numFmtId="49" fontId="2" fillId="4" borderId="2" xfId="0" applyNumberFormat="1" applyFont="1" applyFill="1" applyBorder="1" applyAlignment="1">
      <alignment horizontal="center" wrapText="1"/>
    </xf>
    <xf numFmtId="4" fontId="2" fillId="4" borderId="9" xfId="0" applyNumberFormat="1" applyFont="1" applyFill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0" fontId="3" fillId="0" borderId="8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28" fillId="0" borderId="0" xfId="0" applyFont="1"/>
    <xf numFmtId="0" fontId="29" fillId="0" borderId="0" xfId="0" applyFont="1" applyAlignment="1">
      <alignment horizontal="right"/>
    </xf>
    <xf numFmtId="0" fontId="30" fillId="0" borderId="0" xfId="0" applyFont="1"/>
    <xf numFmtId="14" fontId="31" fillId="0" borderId="0" xfId="0" applyNumberFormat="1" applyFont="1"/>
    <xf numFmtId="0" fontId="31" fillId="0" borderId="0" xfId="0" applyFont="1"/>
    <xf numFmtId="0" fontId="29" fillId="0" borderId="0" xfId="0" applyFont="1"/>
    <xf numFmtId="0" fontId="2" fillId="4" borderId="8" xfId="0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3" fillId="3" borderId="9" xfId="0" applyNumberFormat="1" applyFont="1" applyFill="1" applyBorder="1" applyAlignment="1">
      <alignment horizontal="center" vertical="center" wrapText="1"/>
    </xf>
    <xf numFmtId="4" fontId="2" fillId="4" borderId="8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vertical="center" wrapText="1"/>
    </xf>
    <xf numFmtId="4" fontId="2" fillId="4" borderId="11" xfId="0" applyNumberFormat="1" applyFont="1" applyFill="1" applyBorder="1" applyAlignment="1">
      <alignment vertical="center" wrapText="1"/>
    </xf>
    <xf numFmtId="4" fontId="2" fillId="4" borderId="12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left" vertical="center" wrapText="1"/>
    </xf>
    <xf numFmtId="0" fontId="32" fillId="0" borderId="32" xfId="1" applyFont="1" applyBorder="1" applyAlignment="1">
      <alignment horizontal="left" vertical="center" wrapText="1" readingOrder="1"/>
    </xf>
    <xf numFmtId="0" fontId="32" fillId="0" borderId="33" xfId="1" applyFont="1" applyBorder="1" applyAlignment="1">
      <alignment horizontal="left" vertical="center" wrapText="1" readingOrder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0" borderId="2" xfId="0" applyNumberFormat="1" applyFont="1" applyBorder="1" applyAlignment="1">
      <alignment vertical="center"/>
    </xf>
    <xf numFmtId="0" fontId="33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right" vertical="center" wrapText="1"/>
    </xf>
    <xf numFmtId="4" fontId="2" fillId="4" borderId="2" xfId="0" applyNumberFormat="1" applyFont="1" applyFill="1" applyBorder="1" applyAlignment="1">
      <alignment vertical="center"/>
    </xf>
    <xf numFmtId="0" fontId="33" fillId="0" borderId="0" xfId="0" applyFont="1"/>
    <xf numFmtId="4" fontId="33" fillId="0" borderId="0" xfId="0" applyNumberFormat="1" applyFont="1"/>
    <xf numFmtId="4" fontId="33" fillId="0" borderId="0" xfId="0" applyNumberFormat="1" applyFont="1" applyAlignment="1">
      <alignment vertical="center"/>
    </xf>
    <xf numFmtId="0" fontId="34" fillId="0" borderId="0" xfId="0" applyFont="1" applyAlignment="1">
      <alignment horizontal="right"/>
    </xf>
    <xf numFmtId="0" fontId="2" fillId="4" borderId="3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horizontal="left" vertical="top"/>
    </xf>
    <xf numFmtId="0" fontId="3" fillId="0" borderId="23" xfId="0" applyFont="1" applyBorder="1" applyAlignment="1">
      <alignment vertical="center" wrapText="1"/>
    </xf>
    <xf numFmtId="0" fontId="2" fillId="0" borderId="3" xfId="0" applyFont="1" applyBorder="1"/>
    <xf numFmtId="0" fontId="3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4" borderId="35" xfId="0" applyFont="1" applyFill="1" applyBorder="1"/>
    <xf numFmtId="0" fontId="2" fillId="4" borderId="4" xfId="0" applyFont="1" applyFill="1" applyBorder="1" applyAlignment="1">
      <alignment horizontal="center"/>
    </xf>
    <xf numFmtId="2" fontId="2" fillId="4" borderId="4" xfId="0" applyNumberFormat="1" applyFont="1" applyFill="1" applyBorder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vertical="center"/>
    </xf>
    <xf numFmtId="0" fontId="23" fillId="4" borderId="5" xfId="0" applyFont="1" applyFill="1" applyBorder="1" applyAlignment="1">
      <alignment horizontal="center" vertical="center"/>
    </xf>
    <xf numFmtId="0" fontId="23" fillId="4" borderId="6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/>
    </xf>
    <xf numFmtId="0" fontId="34" fillId="0" borderId="8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37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8" fillId="0" borderId="0" xfId="0" applyFont="1"/>
    <xf numFmtId="0" fontId="3" fillId="0" borderId="2" xfId="0" applyFont="1" applyBorder="1" applyAlignment="1">
      <alignment horizontal="center" vertical="center"/>
    </xf>
    <xf numFmtId="0" fontId="34" fillId="0" borderId="2" xfId="0" applyFont="1" applyBorder="1" applyAlignment="1">
      <alignment vertical="center" wrapText="1"/>
    </xf>
    <xf numFmtId="49" fontId="34" fillId="0" borderId="2" xfId="0" applyNumberFormat="1" applyFont="1" applyBorder="1" applyAlignment="1">
      <alignment horizontal="center" vertical="center" wrapText="1"/>
    </xf>
    <xf numFmtId="166" fontId="0" fillId="0" borderId="0" xfId="0" applyNumberFormat="1"/>
    <xf numFmtId="4" fontId="28" fillId="0" borderId="0" xfId="0" applyNumberFormat="1" applyFont="1"/>
    <xf numFmtId="49" fontId="16" fillId="3" borderId="3" xfId="0" applyNumberFormat="1" applyFont="1" applyFill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right" vertical="center" wrapText="1"/>
    </xf>
    <xf numFmtId="4" fontId="7" fillId="3" borderId="6" xfId="0" applyNumberFormat="1" applyFont="1" applyFill="1" applyBorder="1" applyAlignment="1">
      <alignment horizontal="right" vertical="top" wrapText="1"/>
    </xf>
    <xf numFmtId="4" fontId="3" fillId="3" borderId="2" xfId="0" applyNumberFormat="1" applyFont="1" applyFill="1" applyBorder="1" applyAlignment="1">
      <alignment horizontal="left" vertical="center" wrapText="1"/>
    </xf>
    <xf numFmtId="49" fontId="15" fillId="3" borderId="4" xfId="0" applyNumberFormat="1" applyFont="1" applyFill="1" applyBorder="1" applyAlignment="1">
      <alignment horizontal="center" vertical="top" wrapText="1"/>
    </xf>
    <xf numFmtId="49" fontId="7" fillId="3" borderId="4" xfId="0" applyNumberFormat="1" applyFont="1" applyFill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23" xfId="0" applyNumberFormat="1" applyFont="1" applyBorder="1" applyAlignment="1">
      <alignment horizontal="center" vertical="top" wrapText="1"/>
    </xf>
    <xf numFmtId="4" fontId="7" fillId="0" borderId="23" xfId="0" applyNumberFormat="1" applyFont="1" applyBorder="1" applyAlignment="1">
      <alignment horizontal="right" vertical="top" wrapText="1"/>
    </xf>
    <xf numFmtId="49" fontId="7" fillId="3" borderId="36" xfId="0" applyNumberFormat="1" applyFont="1" applyFill="1" applyBorder="1" applyAlignment="1">
      <alignment horizontal="left" vertical="top" wrapText="1"/>
    </xf>
    <xf numFmtId="4" fontId="7" fillId="3" borderId="18" xfId="0" applyNumberFormat="1" applyFont="1" applyFill="1" applyBorder="1" applyAlignment="1">
      <alignment horizontal="right" vertical="top" wrapText="1"/>
    </xf>
    <xf numFmtId="49" fontId="7" fillId="3" borderId="26" xfId="0" applyNumberFormat="1" applyFont="1" applyFill="1" applyBorder="1" applyAlignment="1">
      <alignment horizontal="left" vertical="top" wrapText="1"/>
    </xf>
    <xf numFmtId="49" fontId="7" fillId="3" borderId="19" xfId="0" applyNumberFormat="1" applyFont="1" applyFill="1" applyBorder="1" applyAlignment="1">
      <alignment horizontal="center" vertical="top" wrapText="1"/>
    </xf>
    <xf numFmtId="49" fontId="7" fillId="3" borderId="19" xfId="0" applyNumberFormat="1" applyFont="1" applyFill="1" applyBorder="1" applyAlignment="1">
      <alignment horizontal="right" vertical="top" wrapText="1"/>
    </xf>
    <xf numFmtId="4" fontId="7" fillId="3" borderId="2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Border="1" applyAlignment="1">
      <alignment horizontal="left" vertical="top" wrapText="1"/>
    </xf>
    <xf numFmtId="49" fontId="15" fillId="0" borderId="6" xfId="0" applyNumberFormat="1" applyFont="1" applyBorder="1" applyAlignment="1">
      <alignment horizontal="center" vertical="top" wrapText="1"/>
    </xf>
    <xf numFmtId="4" fontId="15" fillId="0" borderId="6" xfId="0" applyNumberFormat="1" applyFont="1" applyBorder="1" applyAlignment="1">
      <alignment horizontal="right" vertical="top" wrapText="1"/>
    </xf>
    <xf numFmtId="4" fontId="15" fillId="0" borderId="7" xfId="0" applyNumberFormat="1" applyFont="1" applyBorder="1" applyAlignment="1">
      <alignment horizontal="right" vertical="top" wrapText="1"/>
    </xf>
    <xf numFmtId="49" fontId="15" fillId="0" borderId="8" xfId="0" applyNumberFormat="1" applyFont="1" applyBorder="1" applyAlignment="1">
      <alignment horizontal="left" vertical="top" wrapText="1"/>
    </xf>
    <xf numFmtId="4" fontId="15" fillId="0" borderId="9" xfId="0" applyNumberFormat="1" applyFont="1" applyBorder="1" applyAlignment="1">
      <alignment horizontal="right" vertical="top" wrapText="1"/>
    </xf>
    <xf numFmtId="49" fontId="7" fillId="0" borderId="30" xfId="0" applyNumberFormat="1" applyFont="1" applyBorder="1" applyAlignment="1">
      <alignment horizontal="left" vertical="top" wrapText="1"/>
    </xf>
    <xf numFmtId="4" fontId="7" fillId="0" borderId="31" xfId="0" applyNumberFormat="1" applyFont="1" applyBorder="1" applyAlignment="1">
      <alignment horizontal="right" vertical="top" wrapText="1"/>
    </xf>
    <xf numFmtId="49" fontId="15" fillId="4" borderId="8" xfId="0" applyNumberFormat="1" applyFont="1" applyFill="1" applyBorder="1" applyAlignment="1">
      <alignment horizontal="left" vertical="top" wrapText="1"/>
    </xf>
    <xf numFmtId="4" fontId="15" fillId="4" borderId="9" xfId="0" applyNumberFormat="1" applyFont="1" applyFill="1" applyBorder="1" applyAlignment="1">
      <alignment horizontal="right" vertical="top" wrapText="1"/>
    </xf>
    <xf numFmtId="49" fontId="15" fillId="4" borderId="36" xfId="0" applyNumberFormat="1" applyFont="1" applyFill="1" applyBorder="1" applyAlignment="1">
      <alignment horizontal="left" vertical="top" wrapText="1"/>
    </xf>
    <xf numFmtId="4" fontId="15" fillId="4" borderId="18" xfId="0" applyNumberFormat="1" applyFont="1" applyFill="1" applyBorder="1" applyAlignment="1">
      <alignment horizontal="right" vertical="top" wrapText="1"/>
    </xf>
    <xf numFmtId="49" fontId="39" fillId="4" borderId="5" xfId="0" applyNumberFormat="1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" fontId="7" fillId="3" borderId="9" xfId="0" applyNumberFormat="1" applyFont="1" applyFill="1" applyBorder="1" applyAlignment="1">
      <alignment horizontal="right" vertical="top" wrapText="1"/>
    </xf>
    <xf numFmtId="0" fontId="3" fillId="0" borderId="8" xfId="2" applyFont="1" applyBorder="1" applyAlignment="1">
      <alignment horizontal="left" vertical="center" wrapText="1"/>
    </xf>
    <xf numFmtId="49" fontId="2" fillId="0" borderId="2" xfId="2" applyNumberFormat="1" applyFont="1" applyBorder="1" applyAlignment="1">
      <alignment horizontal="center" vertical="center" wrapText="1"/>
    </xf>
    <xf numFmtId="0" fontId="2" fillId="4" borderId="8" xfId="2" applyFont="1" applyFill="1" applyBorder="1" applyAlignment="1">
      <alignment horizontal="center" wrapText="1"/>
    </xf>
    <xf numFmtId="49" fontId="2" fillId="4" borderId="2" xfId="2" applyNumberFormat="1" applyFont="1" applyFill="1" applyBorder="1" applyAlignment="1">
      <alignment horizontal="center" wrapText="1"/>
    </xf>
    <xf numFmtId="4" fontId="2" fillId="4" borderId="9" xfId="2" applyNumberFormat="1" applyFont="1" applyFill="1" applyBorder="1" applyAlignment="1">
      <alignment horizontal="center" wrapText="1"/>
    </xf>
    <xf numFmtId="49" fontId="3" fillId="0" borderId="2" xfId="2" applyNumberFormat="1" applyFont="1" applyBorder="1" applyAlignment="1">
      <alignment horizontal="center" vertical="center" wrapText="1"/>
    </xf>
    <xf numFmtId="4" fontId="3" fillId="0" borderId="9" xfId="2" applyNumberFormat="1" applyFont="1" applyBorder="1" applyAlignment="1">
      <alignment horizontal="center" vertical="center" wrapText="1"/>
    </xf>
    <xf numFmtId="4" fontId="16" fillId="3" borderId="9" xfId="0" applyNumberFormat="1" applyFont="1" applyFill="1" applyBorder="1" applyAlignment="1">
      <alignment horizontal="right" vertical="top" wrapText="1"/>
    </xf>
    <xf numFmtId="49" fontId="7" fillId="3" borderId="11" xfId="0" applyNumberFormat="1" applyFont="1" applyFill="1" applyBorder="1" applyAlignment="1">
      <alignment horizontal="center" vertical="top" wrapText="1"/>
    </xf>
    <xf numFmtId="4" fontId="7" fillId="3" borderId="14" xfId="0" applyNumberFormat="1" applyFont="1" applyFill="1" applyBorder="1" applyAlignment="1">
      <alignment horizontal="right" vertical="top" wrapText="1"/>
    </xf>
    <xf numFmtId="49" fontId="15" fillId="4" borderId="30" xfId="0" applyNumberFormat="1" applyFont="1" applyFill="1" applyBorder="1" applyAlignment="1">
      <alignment horizontal="left" vertical="top" wrapText="1"/>
    </xf>
    <xf numFmtId="4" fontId="15" fillId="4" borderId="23" xfId="0" applyNumberFormat="1" applyFont="1" applyFill="1" applyBorder="1" applyAlignment="1">
      <alignment horizontal="right" vertical="top" wrapText="1"/>
    </xf>
    <xf numFmtId="4" fontId="15" fillId="4" borderId="31" xfId="0" applyNumberFormat="1" applyFont="1" applyFill="1" applyBorder="1" applyAlignment="1">
      <alignment horizontal="right" vertical="top" wrapText="1"/>
    </xf>
    <xf numFmtId="49" fontId="15" fillId="4" borderId="37" xfId="0" applyNumberFormat="1" applyFont="1" applyFill="1" applyBorder="1" applyAlignment="1">
      <alignment horizontal="left" vertical="top" wrapText="1"/>
    </xf>
    <xf numFmtId="49" fontId="15" fillId="4" borderId="24" xfId="0" applyNumberFormat="1" applyFont="1" applyFill="1" applyBorder="1" applyAlignment="1">
      <alignment horizontal="center" vertical="top" wrapText="1"/>
    </xf>
    <xf numFmtId="4" fontId="15" fillId="4" borderId="24" xfId="0" applyNumberFormat="1" applyFont="1" applyFill="1" applyBorder="1" applyAlignment="1">
      <alignment horizontal="right" vertical="top" wrapText="1"/>
    </xf>
    <xf numFmtId="4" fontId="15" fillId="4" borderId="25" xfId="0" applyNumberFormat="1" applyFont="1" applyFill="1" applyBorder="1" applyAlignment="1">
      <alignment horizontal="right" vertical="top" wrapText="1"/>
    </xf>
    <xf numFmtId="4" fontId="7" fillId="3" borderId="11" xfId="0" applyNumberFormat="1" applyFont="1" applyFill="1" applyBorder="1" applyAlignment="1">
      <alignment vertical="center" wrapText="1"/>
    </xf>
    <xf numFmtId="49" fontId="16" fillId="3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center" vertical="top" wrapText="1"/>
    </xf>
    <xf numFmtId="49" fontId="7" fillId="0" borderId="36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right" vertical="center" wrapText="1"/>
    </xf>
    <xf numFmtId="4" fontId="7" fillId="0" borderId="4" xfId="0" applyNumberFormat="1" applyFont="1" applyBorder="1" applyAlignment="1">
      <alignment horizontal="right" vertical="center" wrapText="1"/>
    </xf>
    <xf numFmtId="4" fontId="7" fillId="0" borderId="18" xfId="0" applyNumberFormat="1" applyFont="1" applyBorder="1" applyAlignment="1">
      <alignment horizontal="right" vertical="center" wrapText="1"/>
    </xf>
    <xf numFmtId="4" fontId="32" fillId="3" borderId="2" xfId="1" applyNumberFormat="1" applyFont="1" applyFill="1" applyBorder="1" applyAlignment="1">
      <alignment horizontal="right" vertical="center" wrapText="1" readingOrder="1"/>
    </xf>
    <xf numFmtId="4" fontId="6" fillId="3" borderId="3" xfId="1" applyNumberFormat="1" applyFont="1" applyFill="1" applyBorder="1" applyAlignment="1">
      <alignment horizontal="right" vertical="center" wrapText="1" readingOrder="1"/>
    </xf>
    <xf numFmtId="0" fontId="6" fillId="3" borderId="3" xfId="1" applyFont="1" applyFill="1" applyBorder="1" applyAlignment="1">
      <alignment horizontal="center" vertical="center" wrapText="1" readingOrder="1"/>
    </xf>
    <xf numFmtId="167" fontId="21" fillId="0" borderId="3" xfId="1" applyNumberFormat="1" applyFont="1" applyBorder="1" applyAlignment="1">
      <alignment horizontal="right" vertical="center" wrapText="1" readingOrder="1"/>
    </xf>
    <xf numFmtId="0" fontId="21" fillId="3" borderId="13" xfId="1" applyFont="1" applyFill="1" applyBorder="1" applyAlignment="1">
      <alignment horizontal="left" vertical="center" wrapText="1" readingOrder="1"/>
    </xf>
    <xf numFmtId="0" fontId="21" fillId="3" borderId="3" xfId="1" applyFont="1" applyFill="1" applyBorder="1" applyAlignment="1">
      <alignment horizontal="left" vertical="center" wrapText="1" readingOrder="1"/>
    </xf>
    <xf numFmtId="4" fontId="21" fillId="3" borderId="3" xfId="1" applyNumberFormat="1" applyFont="1" applyFill="1" applyBorder="1" applyAlignment="1">
      <alignment horizontal="right" vertical="center" wrapText="1" readingOrder="1"/>
    </xf>
    <xf numFmtId="0" fontId="21" fillId="3" borderId="3" xfId="1" applyFont="1" applyFill="1" applyBorder="1" applyAlignment="1">
      <alignment horizontal="center" vertical="center" wrapText="1" readingOrder="1"/>
    </xf>
    <xf numFmtId="4" fontId="21" fillId="3" borderId="14" xfId="1" applyNumberFormat="1" applyFont="1" applyFill="1" applyBorder="1" applyAlignment="1">
      <alignment horizontal="right" vertical="center" wrapText="1" readingOrder="1"/>
    </xf>
    <xf numFmtId="4" fontId="3" fillId="3" borderId="2" xfId="0" applyNumberFormat="1" applyFont="1" applyFill="1" applyBorder="1" applyAlignment="1">
      <alignment vertical="center"/>
    </xf>
    <xf numFmtId="164" fontId="7" fillId="0" borderId="4" xfId="0" applyNumberFormat="1" applyFont="1" applyBorder="1" applyAlignment="1">
      <alignment horizontal="right" vertical="top" wrapText="1"/>
    </xf>
    <xf numFmtId="164" fontId="7" fillId="0" borderId="18" xfId="0" applyNumberFormat="1" applyFont="1" applyBorder="1" applyAlignment="1">
      <alignment horizontal="right" vertical="top" wrapText="1"/>
    </xf>
    <xf numFmtId="164" fontId="7" fillId="0" borderId="19" xfId="0" applyNumberFormat="1" applyFont="1" applyBorder="1" applyAlignment="1">
      <alignment horizontal="right" vertical="top" wrapText="1"/>
    </xf>
    <xf numFmtId="164" fontId="7" fillId="0" borderId="20" xfId="0" applyNumberFormat="1" applyFont="1" applyBorder="1" applyAlignment="1">
      <alignment horizontal="right" vertical="top" wrapText="1"/>
    </xf>
    <xf numFmtId="167" fontId="16" fillId="0" borderId="2" xfId="0" applyNumberFormat="1" applyFont="1" applyBorder="1" applyAlignment="1">
      <alignment horizontal="right" vertical="top" wrapText="1"/>
    </xf>
    <xf numFmtId="0" fontId="0" fillId="6" borderId="2" xfId="0" applyFill="1" applyBorder="1"/>
    <xf numFmtId="4" fontId="0" fillId="6" borderId="2" xfId="0" applyNumberFormat="1" applyFill="1" applyBorder="1"/>
    <xf numFmtId="166" fontId="0" fillId="6" borderId="2" xfId="0" applyNumberFormat="1" applyFill="1" applyBorder="1"/>
    <xf numFmtId="49" fontId="7" fillId="3" borderId="13" xfId="0" applyNumberFormat="1" applyFont="1" applyFill="1" applyBorder="1" applyAlignment="1">
      <alignment horizontal="left" vertical="top" wrapText="1"/>
    </xf>
    <xf numFmtId="49" fontId="7" fillId="3" borderId="5" xfId="0" applyNumberFormat="1" applyFont="1" applyFill="1" applyBorder="1" applyAlignment="1">
      <alignment horizontal="left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17" fillId="3" borderId="6" xfId="0" applyNumberFormat="1" applyFont="1" applyFill="1" applyBorder="1" applyAlignment="1">
      <alignment horizontal="center" vertical="center" wrapText="1"/>
    </xf>
    <xf numFmtId="164" fontId="7" fillId="3" borderId="24" xfId="0" applyNumberFormat="1" applyFont="1" applyFill="1" applyBorder="1" applyAlignment="1">
      <alignment horizontal="right" vertical="center" wrapText="1"/>
    </xf>
    <xf numFmtId="4" fontId="7" fillId="3" borderId="24" xfId="0" applyNumberFormat="1" applyFont="1" applyFill="1" applyBorder="1" applyAlignment="1">
      <alignment horizontal="right" vertical="center" wrapText="1"/>
    </xf>
    <xf numFmtId="4" fontId="7" fillId="3" borderId="25" xfId="0" applyNumberFormat="1" applyFont="1" applyFill="1" applyBorder="1" applyAlignment="1">
      <alignment horizontal="right" vertical="center" wrapText="1"/>
    </xf>
    <xf numFmtId="49" fontId="7" fillId="3" borderId="6" xfId="0" applyNumberFormat="1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167" fontId="7" fillId="3" borderId="6" xfId="0" applyNumberFormat="1" applyFont="1" applyFill="1" applyBorder="1" applyAlignment="1">
      <alignment vertical="center" wrapText="1"/>
    </xf>
    <xf numFmtId="4" fontId="7" fillId="3" borderId="6" xfId="0" applyNumberFormat="1" applyFont="1" applyFill="1" applyBorder="1" applyAlignment="1">
      <alignment vertical="center" wrapText="1"/>
    </xf>
    <xf numFmtId="4" fontId="7" fillId="3" borderId="7" xfId="0" applyNumberFormat="1" applyFont="1" applyFill="1" applyBorder="1" applyAlignment="1">
      <alignment vertical="center" wrapText="1"/>
    </xf>
    <xf numFmtId="49" fontId="7" fillId="3" borderId="10" xfId="0" applyNumberFormat="1" applyFont="1" applyFill="1" applyBorder="1" applyAlignment="1">
      <alignment horizontal="left" vertical="top" wrapText="1"/>
    </xf>
    <xf numFmtId="49" fontId="7" fillId="3" borderId="11" xfId="0" applyNumberFormat="1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167" fontId="7" fillId="3" borderId="11" xfId="0" applyNumberFormat="1" applyFont="1" applyFill="1" applyBorder="1" applyAlignment="1">
      <alignment vertical="center" wrapText="1"/>
    </xf>
    <xf numFmtId="4" fontId="7" fillId="3" borderId="12" xfId="0" applyNumberFormat="1" applyFont="1" applyFill="1" applyBorder="1" applyAlignment="1">
      <alignment vertical="center" wrapText="1"/>
    </xf>
    <xf numFmtId="49" fontId="7" fillId="3" borderId="27" xfId="0" applyNumberFormat="1" applyFont="1" applyFill="1" applyBorder="1" applyAlignment="1">
      <alignment horizontal="left" vertical="top" wrapText="1"/>
    </xf>
    <xf numFmtId="49" fontId="7" fillId="3" borderId="28" xfId="0" applyNumberFormat="1" applyFont="1" applyFill="1" applyBorder="1" applyAlignment="1">
      <alignment horizontal="center" vertical="top" wrapText="1"/>
    </xf>
    <xf numFmtId="4" fontId="27" fillId="3" borderId="28" xfId="0" applyNumberFormat="1" applyFont="1" applyFill="1" applyBorder="1" applyAlignment="1">
      <alignment horizontal="right" vertical="top" wrapText="1"/>
    </xf>
    <xf numFmtId="4" fontId="27" fillId="3" borderId="29" xfId="0" applyNumberFormat="1" applyFont="1" applyFill="1" applyBorder="1" applyAlignment="1">
      <alignment horizontal="right" vertical="top" wrapText="1"/>
    </xf>
    <xf numFmtId="167" fontId="7" fillId="3" borderId="11" xfId="0" applyNumberFormat="1" applyFont="1" applyFill="1" applyBorder="1" applyAlignment="1">
      <alignment horizontal="right" vertical="top" wrapText="1"/>
    </xf>
    <xf numFmtId="164" fontId="16" fillId="0" borderId="2" xfId="0" applyNumberFormat="1" applyFont="1" applyBorder="1" applyAlignment="1">
      <alignment horizontal="right" vertical="top" wrapText="1"/>
    </xf>
    <xf numFmtId="164" fontId="7" fillId="3" borderId="19" xfId="0" applyNumberFormat="1" applyFont="1" applyFill="1" applyBorder="1" applyAlignment="1">
      <alignment horizontal="right" vertical="top" wrapText="1"/>
    </xf>
    <xf numFmtId="4" fontId="7" fillId="7" borderId="2" xfId="0" applyNumberFormat="1" applyFont="1" applyFill="1" applyBorder="1" applyAlignment="1">
      <alignment horizontal="right" vertical="top" wrapText="1"/>
    </xf>
    <xf numFmtId="0" fontId="42" fillId="0" borderId="0" xfId="0" applyFont="1"/>
    <xf numFmtId="0" fontId="43" fillId="0" borderId="0" xfId="0" applyFont="1" applyAlignment="1">
      <alignment vertical="center"/>
    </xf>
    <xf numFmtId="0" fontId="42" fillId="0" borderId="2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top" wrapText="1"/>
    </xf>
    <xf numFmtId="0" fontId="42" fillId="0" borderId="2" xfId="0" applyFont="1" applyBorder="1" applyAlignment="1">
      <alignment vertical="center" wrapText="1"/>
    </xf>
    <xf numFmtId="168" fontId="42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168" fontId="18" fillId="0" borderId="2" xfId="0" applyNumberFormat="1" applyFont="1" applyBorder="1" applyAlignment="1">
      <alignment horizontal="center" vertical="center" wrapText="1"/>
    </xf>
    <xf numFmtId="0" fontId="43" fillId="0" borderId="0" xfId="0" applyFont="1"/>
    <xf numFmtId="0" fontId="43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 wrapText="1"/>
    </xf>
    <xf numFmtId="4" fontId="7" fillId="0" borderId="0" xfId="0" applyNumberFormat="1" applyFont="1" applyAlignment="1">
      <alignment horizontal="right" vertical="top" wrapText="1"/>
    </xf>
    <xf numFmtId="0" fontId="41" fillId="0" borderId="0" xfId="0" applyFont="1"/>
    <xf numFmtId="4" fontId="0" fillId="5" borderId="0" xfId="0" applyNumberFormat="1" applyFill="1"/>
    <xf numFmtId="0" fontId="36" fillId="0" borderId="0" xfId="0" applyFont="1" applyAlignment="1">
      <alignment wrapText="1"/>
    </xf>
    <xf numFmtId="2" fontId="0" fillId="5" borderId="0" xfId="0" applyNumberFormat="1" applyFill="1"/>
    <xf numFmtId="49" fontId="44" fillId="0" borderId="2" xfId="0" applyNumberFormat="1" applyFont="1" applyBorder="1" applyAlignment="1">
      <alignment horizontal="justify" vertical="center" wrapText="1"/>
    </xf>
    <xf numFmtId="4" fontId="44" fillId="0" borderId="2" xfId="0" applyNumberFormat="1" applyFont="1" applyBorder="1" applyAlignment="1">
      <alignment horizontal="right"/>
    </xf>
    <xf numFmtId="49" fontId="45" fillId="0" borderId="2" xfId="0" applyNumberFormat="1" applyFont="1" applyBorder="1" applyAlignment="1">
      <alignment horizontal="justify" vertical="center" wrapText="1"/>
    </xf>
    <xf numFmtId="49" fontId="45" fillId="0" borderId="2" xfId="0" applyNumberFormat="1" applyFont="1" applyBorder="1" applyAlignment="1">
      <alignment horizontal="center" vertical="center" wrapText="1"/>
    </xf>
    <xf numFmtId="4" fontId="45" fillId="0" borderId="2" xfId="0" applyNumberFormat="1" applyFont="1" applyBorder="1" applyAlignment="1">
      <alignment horizontal="right"/>
    </xf>
    <xf numFmtId="49" fontId="46" fillId="0" borderId="2" xfId="0" applyNumberFormat="1" applyFont="1" applyBorder="1" applyAlignment="1">
      <alignment horizontal="justify" vertical="center" wrapText="1"/>
    </xf>
    <xf numFmtId="49" fontId="46" fillId="0" borderId="2" xfId="0" applyNumberFormat="1" applyFont="1" applyBorder="1" applyAlignment="1">
      <alignment horizontal="center" vertical="center" wrapText="1"/>
    </xf>
    <xf numFmtId="4" fontId="46" fillId="0" borderId="2" xfId="0" applyNumberFormat="1" applyFont="1" applyBorder="1" applyAlignment="1">
      <alignment horizontal="right"/>
    </xf>
    <xf numFmtId="169" fontId="45" fillId="0" borderId="2" xfId="0" applyNumberFormat="1" applyFont="1" applyBorder="1" applyAlignment="1">
      <alignment horizontal="justify" vertical="center" wrapText="1"/>
    </xf>
    <xf numFmtId="169" fontId="44" fillId="0" borderId="2" xfId="0" applyNumberFormat="1" applyFont="1" applyBorder="1" applyAlignment="1">
      <alignment horizontal="justify" vertical="center" wrapText="1"/>
    </xf>
    <xf numFmtId="0" fontId="47" fillId="0" borderId="0" xfId="0" applyFont="1" applyAlignment="1">
      <alignment horizontal="right" vertical="center"/>
    </xf>
    <xf numFmtId="0" fontId="48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justify" vertical="justify" wrapText="1"/>
    </xf>
    <xf numFmtId="49" fontId="2" fillId="0" borderId="2" xfId="0" applyNumberFormat="1" applyFont="1" applyBorder="1" applyAlignment="1">
      <alignment horizontal="justify" vertical="justify" wrapText="1"/>
    </xf>
    <xf numFmtId="4" fontId="3" fillId="0" borderId="2" xfId="0" applyNumberFormat="1" applyFont="1" applyBorder="1" applyAlignment="1">
      <alignment horizontal="center" vertical="center"/>
    </xf>
    <xf numFmtId="4" fontId="34" fillId="0" borderId="2" xfId="0" applyNumberFormat="1" applyFont="1" applyBorder="1" applyAlignment="1">
      <alignment vertical="center" wrapText="1"/>
    </xf>
    <xf numFmtId="49" fontId="49" fillId="0" borderId="0" xfId="0" applyNumberFormat="1" applyFont="1" applyAlignment="1">
      <alignment horizontal="right" vertical="center" wrapText="1"/>
    </xf>
    <xf numFmtId="49" fontId="44" fillId="0" borderId="2" xfId="0" applyNumberFormat="1" applyFont="1" applyBorder="1" applyAlignment="1">
      <alignment horizontal="center" vertical="center" wrapText="1"/>
    </xf>
    <xf numFmtId="4" fontId="34" fillId="0" borderId="2" xfId="0" applyNumberFormat="1" applyFont="1" applyBorder="1" applyAlignment="1">
      <alignment horizontal="right" vertical="center" wrapText="1"/>
    </xf>
    <xf numFmtId="0" fontId="44" fillId="0" borderId="2" xfId="0" applyFont="1" applyBorder="1" applyAlignment="1">
      <alignment vertical="center" wrapText="1"/>
    </xf>
    <xf numFmtId="0" fontId="43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4" fontId="34" fillId="0" borderId="2" xfId="0" applyNumberFormat="1" applyFont="1" applyBorder="1" applyAlignment="1">
      <alignment horizontal="right" vertical="center"/>
    </xf>
    <xf numFmtId="49" fontId="7" fillId="0" borderId="30" xfId="0" applyNumberFormat="1" applyFont="1" applyBorder="1" applyAlignment="1">
      <alignment horizontal="left" vertical="center" wrapText="1"/>
    </xf>
    <xf numFmtId="49" fontId="7" fillId="0" borderId="23" xfId="0" applyNumberFormat="1" applyFont="1" applyBorder="1" applyAlignment="1">
      <alignment horizontal="right" vertical="center" wrapText="1"/>
    </xf>
    <xf numFmtId="4" fontId="7" fillId="0" borderId="23" xfId="0" applyNumberFormat="1" applyFont="1" applyBorder="1" applyAlignment="1">
      <alignment horizontal="right" vertical="center" wrapText="1"/>
    </xf>
    <xf numFmtId="4" fontId="7" fillId="0" borderId="31" xfId="0" applyNumberFormat="1" applyFont="1" applyBorder="1" applyAlignment="1">
      <alignment horizontal="right" vertical="center" wrapText="1"/>
    </xf>
    <xf numFmtId="0" fontId="50" fillId="0" borderId="0" xfId="0" applyFont="1"/>
    <xf numFmtId="169" fontId="34" fillId="0" borderId="2" xfId="0" applyNumberFormat="1" applyFont="1" applyBorder="1" applyAlignment="1">
      <alignment vertical="center" wrapText="1"/>
    </xf>
    <xf numFmtId="0" fontId="44" fillId="0" borderId="2" xfId="0" applyFont="1" applyBorder="1" applyAlignment="1">
      <alignment horizontal="center" vertical="center" wrapText="1"/>
    </xf>
    <xf numFmtId="4" fontId="44" fillId="0" borderId="2" xfId="0" applyNumberFormat="1" applyFont="1" applyBorder="1" applyAlignment="1">
      <alignment horizontal="right" vertical="center" wrapText="1"/>
    </xf>
    <xf numFmtId="0" fontId="47" fillId="0" borderId="0" xfId="0" applyFont="1" applyAlignment="1">
      <alignment wrapText="1"/>
    </xf>
    <xf numFmtId="0" fontId="47" fillId="0" borderId="0" xfId="0" applyFont="1" applyAlignment="1">
      <alignment horizontal="left" vertical="center"/>
    </xf>
    <xf numFmtId="4" fontId="23" fillId="3" borderId="2" xfId="0" applyNumberFormat="1" applyFont="1" applyFill="1" applyBorder="1" applyAlignment="1">
      <alignment horizontal="left" vertical="center" wrapText="1"/>
    </xf>
    <xf numFmtId="4" fontId="2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justify" vertical="justify" wrapText="1"/>
    </xf>
    <xf numFmtId="4" fontId="2" fillId="8" borderId="2" xfId="0" applyNumberFormat="1" applyFont="1" applyFill="1" applyBorder="1" applyAlignment="1">
      <alignment horizontal="left" vertical="center" wrapText="1"/>
    </xf>
    <xf numFmtId="4" fontId="3" fillId="8" borderId="2" xfId="0" applyNumberFormat="1" applyFont="1" applyFill="1" applyBorder="1" applyAlignment="1">
      <alignment horizontal="justify" vertical="justify" wrapText="1"/>
    </xf>
    <xf numFmtId="4" fontId="2" fillId="8" borderId="2" xfId="0" applyNumberFormat="1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/>
    </xf>
    <xf numFmtId="49" fontId="2" fillId="8" borderId="2" xfId="0" applyNumberFormat="1" applyFont="1" applyFill="1" applyBorder="1" applyAlignment="1">
      <alignment horizontal="justify" vertical="justify" wrapText="1"/>
    </xf>
    <xf numFmtId="4" fontId="23" fillId="8" borderId="2" xfId="0" applyNumberFormat="1" applyFont="1" applyFill="1" applyBorder="1" applyAlignment="1">
      <alignment horizontal="left" vertical="center" wrapText="1"/>
    </xf>
    <xf numFmtId="0" fontId="34" fillId="4" borderId="2" xfId="0" applyFont="1" applyFill="1" applyBorder="1" applyAlignment="1">
      <alignment vertical="center" wrapText="1"/>
    </xf>
    <xf numFmtId="49" fontId="34" fillId="4" borderId="2" xfId="0" applyNumberFormat="1" applyFont="1" applyFill="1" applyBorder="1" applyAlignment="1">
      <alignment horizontal="center" vertical="center" wrapText="1"/>
    </xf>
    <xf numFmtId="0" fontId="34" fillId="4" borderId="2" xfId="0" applyFont="1" applyFill="1" applyBorder="1" applyAlignment="1">
      <alignment horizontal="center" vertical="center" wrapText="1"/>
    </xf>
    <xf numFmtId="4" fontId="34" fillId="4" borderId="2" xfId="0" applyNumberFormat="1" applyFont="1" applyFill="1" applyBorder="1" applyAlignment="1">
      <alignment horizontal="right" vertical="center" wrapText="1"/>
    </xf>
    <xf numFmtId="4" fontId="52" fillId="3" borderId="0" xfId="0" applyNumberFormat="1" applyFont="1" applyFill="1"/>
    <xf numFmtId="0" fontId="52" fillId="3" borderId="0" xfId="0" applyFont="1" applyFill="1" applyAlignment="1">
      <alignment horizontal="center"/>
    </xf>
    <xf numFmtId="2" fontId="2" fillId="4" borderId="2" xfId="0" applyNumberFormat="1" applyFont="1" applyFill="1" applyBorder="1" applyAlignment="1">
      <alignment horizontal="center" vertical="center"/>
    </xf>
    <xf numFmtId="2" fontId="2" fillId="4" borderId="2" xfId="0" applyNumberFormat="1" applyFont="1" applyFill="1" applyBorder="1" applyAlignment="1">
      <alignment horizontal="center" vertical="center" wrapText="1"/>
    </xf>
    <xf numFmtId="4" fontId="23" fillId="4" borderId="2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horizontal="center" vertical="top" wrapText="1"/>
    </xf>
    <xf numFmtId="0" fontId="24" fillId="0" borderId="0" xfId="0" applyFont="1"/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/>
    <xf numFmtId="2" fontId="2" fillId="4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2" fillId="4" borderId="2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2" fontId="23" fillId="0" borderId="0" xfId="0" applyNumberFormat="1" applyFont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4" fillId="0" borderId="34" xfId="0" applyFont="1" applyBorder="1" applyAlignment="1">
      <alignment horizontal="center" vertical="center" wrapText="1"/>
    </xf>
    <xf numFmtId="0" fontId="44" fillId="0" borderId="39" xfId="0" applyFont="1" applyBorder="1" applyAlignment="1">
      <alignment horizontal="center" vertical="center" wrapText="1"/>
    </xf>
    <xf numFmtId="0" fontId="44" fillId="0" borderId="35" xfId="0" applyFont="1" applyBorder="1" applyAlignment="1">
      <alignment horizontal="center" vertical="center" wrapText="1"/>
    </xf>
    <xf numFmtId="0" fontId="44" fillId="0" borderId="40" xfId="0" applyFont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9" fontId="15" fillId="4" borderId="3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center" wrapText="1"/>
    </xf>
    <xf numFmtId="49" fontId="15" fillId="4" borderId="15" xfId="0" applyNumberFormat="1" applyFont="1" applyFill="1" applyBorder="1" applyAlignment="1">
      <alignment horizontal="center" vertical="center" wrapText="1"/>
    </xf>
    <xf numFmtId="49" fontId="15" fillId="4" borderId="16" xfId="0" applyNumberFormat="1" applyFont="1" applyFill="1" applyBorder="1" applyAlignment="1">
      <alignment horizontal="center" vertical="center" wrapText="1"/>
    </xf>
    <xf numFmtId="169" fontId="51" fillId="0" borderId="0" xfId="0" applyNumberFormat="1" applyFont="1" applyAlignment="1">
      <alignment horizontal="center" vertical="center" wrapText="1"/>
    </xf>
    <xf numFmtId="169" fontId="44" fillId="0" borderId="2" xfId="0" applyNumberFormat="1" applyFont="1" applyBorder="1" applyAlignment="1">
      <alignment horizontal="center" vertical="center" wrapText="1"/>
    </xf>
    <xf numFmtId="49" fontId="44" fillId="0" borderId="34" xfId="0" applyNumberFormat="1" applyFont="1" applyBorder="1" applyAlignment="1">
      <alignment horizontal="center" vertical="center" wrapText="1"/>
    </xf>
    <xf numFmtId="49" fontId="44" fillId="0" borderId="39" xfId="0" applyNumberFormat="1" applyFont="1" applyBorder="1" applyAlignment="1">
      <alignment horizontal="center" vertical="center" wrapText="1"/>
    </xf>
    <xf numFmtId="49" fontId="44" fillId="0" borderId="35" xfId="0" applyNumberFormat="1" applyFont="1" applyBorder="1" applyAlignment="1">
      <alignment horizontal="center" vertical="center" wrapText="1"/>
    </xf>
    <xf numFmtId="49" fontId="44" fillId="0" borderId="40" xfId="0" applyNumberFormat="1" applyFont="1" applyBorder="1" applyAlignment="1">
      <alignment horizontal="center" vertical="center" wrapText="1"/>
    </xf>
    <xf numFmtId="49" fontId="44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5" fillId="0" borderId="0" xfId="0" applyFont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48" fillId="0" borderId="3" xfId="0" applyFont="1" applyBorder="1" applyAlignment="1">
      <alignment horizontal="center" vertical="center" wrapText="1"/>
    </xf>
    <xf numFmtId="49" fontId="26" fillId="0" borderId="3" xfId="0" applyNumberFormat="1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4" fillId="0" borderId="0" xfId="0" applyNumberFormat="1" applyFont="1" applyAlignment="1">
      <alignment horizontal="right" vertical="center"/>
    </xf>
    <xf numFmtId="0" fontId="34" fillId="0" borderId="0" xfId="0" applyFont="1" applyAlignment="1">
      <alignment horizontal="right"/>
    </xf>
    <xf numFmtId="0" fontId="35" fillId="0" borderId="0" xfId="0" applyFont="1" applyAlignment="1">
      <alignment horizontal="center" vertical="justify"/>
    </xf>
    <xf numFmtId="0" fontId="35" fillId="0" borderId="41" xfId="0" applyFont="1" applyBorder="1" applyAlignment="1">
      <alignment horizontal="center" vertical="justify"/>
    </xf>
    <xf numFmtId="0" fontId="53" fillId="0" borderId="0" xfId="0" applyFont="1" applyAlignment="1">
      <alignment horizontal="center" vertical="justify"/>
    </xf>
    <xf numFmtId="0" fontId="54" fillId="0" borderId="1" xfId="0" applyFont="1" applyBorder="1"/>
    <xf numFmtId="0" fontId="42" fillId="0" borderId="0" xfId="0" applyFont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8" fillId="0" borderId="1" xfId="0" applyFont="1" applyBorder="1" applyAlignment="1">
      <alignment horizontal="center" wrapText="1"/>
    </xf>
  </cellXfs>
  <cellStyles count="3">
    <cellStyle name="Normal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/&#1073;&#1102;&#1076;&#1078;&#1077;&#1090;%202021-2023/&#1073;&#1102;&#1076;&#1078;&#1077;&#1090;2021-2023/&#1056;&#1072;&#1089;&#1093;&#1086;&#1076;&#1099;-&#1076;&#1086;&#1093;&#1086;&#1076;&#1099;%20&#1085;&#1072;%2021-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2"/>
      <sheetName val="приложение 2 с КЦ"/>
      <sheetName val="ПРИЛОЖЕНИЕ 3"/>
      <sheetName val="ПРИЛОЖЕНИЕ 6"/>
      <sheetName val="ПРИЛОЖЕНИЕ 6.1."/>
      <sheetName val="ПРИЛОЖЕНИЕ 7"/>
      <sheetName val="ПРИЛОЖЕНИЕ 9"/>
      <sheetName val="ПРИЛОЖЕНИЕ 10"/>
      <sheetName val="ПРИЛОЖЕНИЕ 11"/>
      <sheetName val="ПРИЛОЖЕНИЕ 12"/>
    </sheetNames>
    <sheetDataSet>
      <sheetData sheetId="0"/>
      <sheetData sheetId="1"/>
      <sheetData sheetId="2"/>
      <sheetData sheetId="3"/>
      <sheetData sheetId="4"/>
      <sheetData sheetId="5">
        <row r="46">
          <cell r="H46">
            <v>0</v>
          </cell>
        </row>
        <row r="67">
          <cell r="H67">
            <v>1492.85</v>
          </cell>
        </row>
        <row r="72">
          <cell r="G72">
            <v>35</v>
          </cell>
          <cell r="H72">
            <v>35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7"/>
  <sheetViews>
    <sheetView workbookViewId="0">
      <selection sqref="A1:XFD1048576"/>
    </sheetView>
  </sheetViews>
  <sheetFormatPr defaultRowHeight="15" x14ac:dyDescent="0.25"/>
  <cols>
    <col min="1" max="1" width="18.7109375" style="91" customWidth="1"/>
    <col min="2" max="2" width="31.28515625" customWidth="1"/>
    <col min="3" max="3" width="12.7109375" style="16" customWidth="1"/>
    <col min="4" max="4" width="8.42578125" style="18" customWidth="1"/>
    <col min="5" max="5" width="12.28515625" style="16" customWidth="1"/>
    <col min="6" max="6" width="12.5703125" style="16" customWidth="1"/>
    <col min="8" max="8" width="12.85546875" bestFit="1" customWidth="1"/>
  </cols>
  <sheetData>
    <row r="1" spans="1:6" x14ac:dyDescent="0.25">
      <c r="A1" s="90"/>
      <c r="B1" s="1"/>
      <c r="C1" s="9"/>
      <c r="D1" s="17"/>
      <c r="E1" s="9"/>
      <c r="F1" s="10" t="s">
        <v>0</v>
      </c>
    </row>
    <row r="2" spans="1:6" x14ac:dyDescent="0.25">
      <c r="A2" s="90"/>
      <c r="B2" s="1"/>
      <c r="C2" s="9"/>
      <c r="D2" s="17"/>
      <c r="E2" s="9"/>
      <c r="F2" s="11" t="s">
        <v>1</v>
      </c>
    </row>
    <row r="3" spans="1:6" x14ac:dyDescent="0.25">
      <c r="A3" s="90"/>
      <c r="B3" s="1"/>
      <c r="C3" s="9"/>
      <c r="D3" s="17"/>
      <c r="E3" s="9"/>
      <c r="F3" s="11" t="s">
        <v>2</v>
      </c>
    </row>
    <row r="4" spans="1:6" x14ac:dyDescent="0.25">
      <c r="B4" s="1"/>
      <c r="C4" s="9"/>
      <c r="D4" s="17"/>
      <c r="E4" s="9"/>
      <c r="F4" s="11" t="s">
        <v>565</v>
      </c>
    </row>
    <row r="5" spans="1:6" x14ac:dyDescent="0.25">
      <c r="B5" s="1"/>
      <c r="C5" s="9"/>
      <c r="D5" s="17"/>
      <c r="E5" s="12"/>
      <c r="F5" s="9"/>
    </row>
    <row r="6" spans="1:6" x14ac:dyDescent="0.25">
      <c r="A6" s="398" t="s">
        <v>306</v>
      </c>
      <c r="B6" s="398"/>
      <c r="C6" s="398"/>
      <c r="D6" s="398"/>
      <c r="E6" s="398"/>
      <c r="F6" s="399"/>
    </row>
    <row r="7" spans="1:6" x14ac:dyDescent="0.25">
      <c r="A7" s="400"/>
      <c r="B7" s="400"/>
      <c r="C7" s="400"/>
      <c r="D7" s="400"/>
      <c r="E7" s="400"/>
      <c r="F7" s="401"/>
    </row>
    <row r="8" spans="1:6" ht="63" x14ac:dyDescent="0.25">
      <c r="A8" s="3" t="s">
        <v>3</v>
      </c>
      <c r="B8" s="3" t="s">
        <v>4</v>
      </c>
      <c r="C8" s="103" t="s">
        <v>6</v>
      </c>
      <c r="D8" s="3" t="s">
        <v>5</v>
      </c>
      <c r="E8" s="103" t="s">
        <v>64</v>
      </c>
      <c r="F8" s="103" t="s">
        <v>307</v>
      </c>
    </row>
    <row r="9" spans="1:6" ht="21" x14ac:dyDescent="0.25">
      <c r="A9" s="92"/>
      <c r="B9" s="3" t="s">
        <v>7</v>
      </c>
      <c r="C9" s="13">
        <f>+C10+C25</f>
        <v>32273340</v>
      </c>
      <c r="D9" s="3"/>
      <c r="E9" s="13">
        <f>+E10+E25</f>
        <v>32443611</v>
      </c>
      <c r="F9" s="13">
        <f>+F10+F25</f>
        <v>32660451</v>
      </c>
    </row>
    <row r="10" spans="1:6" x14ac:dyDescent="0.25">
      <c r="A10" s="92"/>
      <c r="B10" s="104" t="s">
        <v>8</v>
      </c>
      <c r="C10" s="13">
        <f>+C11+C13+C16+C18+C20</f>
        <v>31235615</v>
      </c>
      <c r="D10" s="3"/>
      <c r="E10" s="13">
        <f>+E11+E13+E16+E18+E20</f>
        <v>31405886</v>
      </c>
      <c r="F10" s="13">
        <f>+F11+F13+F16+F18+F20</f>
        <v>31622726</v>
      </c>
    </row>
    <row r="11" spans="1:6" ht="27" customHeight="1" x14ac:dyDescent="0.25">
      <c r="A11" s="2" t="s">
        <v>9</v>
      </c>
      <c r="B11" s="3" t="s">
        <v>10</v>
      </c>
      <c r="C11" s="13">
        <f>SUM(C12:C12)</f>
        <v>3745500</v>
      </c>
      <c r="D11" s="3"/>
      <c r="E11" s="13">
        <f>SUM(E12:E12)</f>
        <v>3895008</v>
      </c>
      <c r="F11" s="13">
        <f>SUM(F12:F12)</f>
        <v>4050808</v>
      </c>
    </row>
    <row r="12" spans="1:6" ht="90" x14ac:dyDescent="0.25">
      <c r="A12" s="93" t="s">
        <v>11</v>
      </c>
      <c r="B12" s="93" t="s">
        <v>12</v>
      </c>
      <c r="C12" s="105">
        <v>3745500</v>
      </c>
      <c r="D12" s="106"/>
      <c r="E12" s="105">
        <v>3895008</v>
      </c>
      <c r="F12" s="105">
        <v>4050808</v>
      </c>
    </row>
    <row r="13" spans="1:6" ht="31.5" x14ac:dyDescent="0.25">
      <c r="A13" s="2" t="s">
        <v>13</v>
      </c>
      <c r="B13" s="3" t="s">
        <v>14</v>
      </c>
      <c r="C13" s="13">
        <f>SUM(C14:C15)</f>
        <v>3612015</v>
      </c>
      <c r="D13" s="3"/>
      <c r="E13" s="13">
        <f>SUM(E14:E15)</f>
        <v>3622854</v>
      </c>
      <c r="F13" s="13">
        <f>SUM(F14:F15)</f>
        <v>3673573</v>
      </c>
    </row>
    <row r="14" spans="1:6" ht="78.75" x14ac:dyDescent="0.25">
      <c r="A14" s="93" t="s">
        <v>15</v>
      </c>
      <c r="B14" s="93" t="s">
        <v>16</v>
      </c>
      <c r="C14" s="107">
        <v>1775337</v>
      </c>
      <c r="D14" s="108"/>
      <c r="E14" s="107">
        <v>1780666</v>
      </c>
      <c r="F14" s="107">
        <v>1805595</v>
      </c>
    </row>
    <row r="15" spans="1:6" ht="90" x14ac:dyDescent="0.25">
      <c r="A15" s="93" t="s">
        <v>17</v>
      </c>
      <c r="B15" s="93" t="s">
        <v>18</v>
      </c>
      <c r="C15" s="107">
        <v>1836678</v>
      </c>
      <c r="D15" s="108"/>
      <c r="E15" s="107">
        <v>1842188</v>
      </c>
      <c r="F15" s="107">
        <v>1867978</v>
      </c>
    </row>
    <row r="16" spans="1:6" ht="21" x14ac:dyDescent="0.25">
      <c r="A16" s="2" t="s">
        <v>19</v>
      </c>
      <c r="B16" s="3" t="s">
        <v>20</v>
      </c>
      <c r="C16" s="13">
        <f>+C17</f>
        <v>248100</v>
      </c>
      <c r="D16" s="3"/>
      <c r="E16" s="13">
        <f>+E17</f>
        <v>258024</v>
      </c>
      <c r="F16" s="13">
        <f>+F17</f>
        <v>268345</v>
      </c>
    </row>
    <row r="17" spans="1:6" ht="22.5" x14ac:dyDescent="0.25">
      <c r="A17" s="93" t="s">
        <v>21</v>
      </c>
      <c r="B17" s="93" t="s">
        <v>20</v>
      </c>
      <c r="C17" s="109">
        <v>248100</v>
      </c>
      <c r="D17" s="110"/>
      <c r="E17" s="109">
        <v>258024</v>
      </c>
      <c r="F17" s="109">
        <v>268345</v>
      </c>
    </row>
    <row r="18" spans="1:6" ht="21" x14ac:dyDescent="0.25">
      <c r="A18" s="2" t="s">
        <v>22</v>
      </c>
      <c r="B18" s="3" t="s">
        <v>23</v>
      </c>
      <c r="C18" s="13">
        <f>+C19</f>
        <v>2025000</v>
      </c>
      <c r="D18" s="3"/>
      <c r="E18" s="13">
        <f>+E19</f>
        <v>2025000</v>
      </c>
      <c r="F18" s="13">
        <f>+F19</f>
        <v>2025000</v>
      </c>
    </row>
    <row r="19" spans="1:6" ht="56.25" x14ac:dyDescent="0.25">
      <c r="A19" s="93" t="s">
        <v>24</v>
      </c>
      <c r="B19" s="93" t="s">
        <v>25</v>
      </c>
      <c r="C19" s="105">
        <v>2025000</v>
      </c>
      <c r="D19" s="106"/>
      <c r="E19" s="105">
        <v>2025000</v>
      </c>
      <c r="F19" s="105">
        <v>2025000</v>
      </c>
    </row>
    <row r="20" spans="1:6" ht="21" x14ac:dyDescent="0.25">
      <c r="A20" s="2" t="s">
        <v>26</v>
      </c>
      <c r="B20" s="3" t="s">
        <v>27</v>
      </c>
      <c r="C20" s="13">
        <f>+C21+C23</f>
        <v>21605000</v>
      </c>
      <c r="D20" s="3"/>
      <c r="E20" s="13">
        <f>+E21+E23</f>
        <v>21605000</v>
      </c>
      <c r="F20" s="13">
        <f>+F21+F23</f>
        <v>21605000</v>
      </c>
    </row>
    <row r="21" spans="1:6" ht="22.5" x14ac:dyDescent="0.25">
      <c r="A21" s="92" t="s">
        <v>28</v>
      </c>
      <c r="B21" s="92" t="s">
        <v>29</v>
      </c>
      <c r="C21" s="13">
        <f>+C22</f>
        <v>15000000</v>
      </c>
      <c r="D21" s="3"/>
      <c r="E21" s="13">
        <f>+E22</f>
        <v>15000000</v>
      </c>
      <c r="F21" s="13">
        <f>+F22</f>
        <v>15000000</v>
      </c>
    </row>
    <row r="22" spans="1:6" ht="45" x14ac:dyDescent="0.25">
      <c r="A22" s="93" t="s">
        <v>30</v>
      </c>
      <c r="B22" s="93" t="s">
        <v>31</v>
      </c>
      <c r="C22" s="111">
        <v>15000000</v>
      </c>
      <c r="D22" s="112"/>
      <c r="E22" s="111">
        <v>15000000</v>
      </c>
      <c r="F22" s="111">
        <v>15000000</v>
      </c>
    </row>
    <row r="23" spans="1:6" ht="22.5" x14ac:dyDescent="0.25">
      <c r="A23" s="92" t="s">
        <v>32</v>
      </c>
      <c r="B23" s="92" t="s">
        <v>33</v>
      </c>
      <c r="C23" s="13">
        <f>+C24</f>
        <v>6605000</v>
      </c>
      <c r="D23" s="3"/>
      <c r="E23" s="13">
        <f>+E24</f>
        <v>6605000</v>
      </c>
      <c r="F23" s="13">
        <f>+F24</f>
        <v>6605000</v>
      </c>
    </row>
    <row r="24" spans="1:6" ht="45.75" thickBot="1" x14ac:dyDescent="0.3">
      <c r="A24" s="94" t="s">
        <v>34</v>
      </c>
      <c r="B24" s="94" t="s">
        <v>35</v>
      </c>
      <c r="C24" s="113">
        <v>6605000</v>
      </c>
      <c r="D24" s="114"/>
      <c r="E24" s="113">
        <v>6605000</v>
      </c>
      <c r="F24" s="113">
        <v>6605000</v>
      </c>
    </row>
    <row r="25" spans="1:6" x14ac:dyDescent="0.25">
      <c r="A25" s="95"/>
      <c r="B25" s="115" t="s">
        <v>36</v>
      </c>
      <c r="C25" s="116">
        <f>+C26</f>
        <v>1037725</v>
      </c>
      <c r="D25" s="117"/>
      <c r="E25" s="116">
        <f>+E26</f>
        <v>1037725</v>
      </c>
      <c r="F25" s="118">
        <f>+F26</f>
        <v>1037725</v>
      </c>
    </row>
    <row r="26" spans="1:6" ht="52.5" x14ac:dyDescent="0.25">
      <c r="A26" s="96" t="s">
        <v>37</v>
      </c>
      <c r="B26" s="3" t="s">
        <v>38</v>
      </c>
      <c r="C26" s="13">
        <f>SUM(C27:C28)</f>
        <v>1037725</v>
      </c>
      <c r="D26" s="3"/>
      <c r="E26" s="13">
        <f>SUM(E27:E28)</f>
        <v>1037725</v>
      </c>
      <c r="F26" s="119">
        <f>SUM(F27:F28)</f>
        <v>1037725</v>
      </c>
    </row>
    <row r="27" spans="1:6" ht="67.5" x14ac:dyDescent="0.25">
      <c r="A27" s="97" t="s">
        <v>39</v>
      </c>
      <c r="B27" s="120" t="s">
        <v>40</v>
      </c>
      <c r="C27" s="121">
        <v>139495</v>
      </c>
      <c r="D27" s="122"/>
      <c r="E27" s="121">
        <v>139495</v>
      </c>
      <c r="F27" s="123">
        <v>139495</v>
      </c>
    </row>
    <row r="28" spans="1:6" ht="79.5" thickBot="1" x14ac:dyDescent="0.3">
      <c r="A28" s="98" t="s">
        <v>41</v>
      </c>
      <c r="B28" s="124" t="s">
        <v>42</v>
      </c>
      <c r="C28" s="125">
        <v>898230</v>
      </c>
      <c r="D28" s="126"/>
      <c r="E28" s="125">
        <v>898230</v>
      </c>
      <c r="F28" s="127">
        <v>898230</v>
      </c>
    </row>
    <row r="29" spans="1:6" ht="21" x14ac:dyDescent="0.25">
      <c r="A29" s="99" t="s">
        <v>43</v>
      </c>
      <c r="B29" s="128" t="s">
        <v>44</v>
      </c>
      <c r="C29" s="129">
        <f>+C30</f>
        <v>69319827.670000002</v>
      </c>
      <c r="D29" s="128"/>
      <c r="E29" s="129">
        <f>+E30</f>
        <v>29712120</v>
      </c>
      <c r="F29" s="129">
        <f>+F30</f>
        <v>29617920</v>
      </c>
    </row>
    <row r="30" spans="1:6" s="4" customFormat="1" ht="42" x14ac:dyDescent="0.2">
      <c r="A30" s="2" t="s">
        <v>45</v>
      </c>
      <c r="B30" s="3" t="s">
        <v>46</v>
      </c>
      <c r="C30" s="13">
        <f>+C31+C32+C40+C43</f>
        <v>69319827.670000002</v>
      </c>
      <c r="D30" s="3"/>
      <c r="E30" s="13">
        <f>+E31+E32+E40+E43</f>
        <v>29712120</v>
      </c>
      <c r="F30" s="13">
        <f>+F31+F32+F40+F43</f>
        <v>29617920</v>
      </c>
    </row>
    <row r="31" spans="1:6" s="4" customFormat="1" ht="32.25" thickBot="1" x14ac:dyDescent="0.25">
      <c r="A31" s="5" t="s">
        <v>299</v>
      </c>
      <c r="B31" s="6" t="s">
        <v>47</v>
      </c>
      <c r="C31" s="287">
        <f>6323300+19900900</f>
        <v>26224200</v>
      </c>
      <c r="D31" s="288"/>
      <c r="E31" s="287">
        <f>6358300+20792100</f>
        <v>27150400</v>
      </c>
      <c r="F31" s="287">
        <f>6398100+21648800</f>
        <v>28046900</v>
      </c>
    </row>
    <row r="32" spans="1:6" s="4" customFormat="1" ht="31.5" x14ac:dyDescent="0.2">
      <c r="A32" s="7" t="s">
        <v>48</v>
      </c>
      <c r="B32" s="8" t="s">
        <v>49</v>
      </c>
      <c r="C32" s="14">
        <f>SUM(C33:C39)</f>
        <v>42792507.670000002</v>
      </c>
      <c r="D32" s="8"/>
      <c r="E32" s="14">
        <f>SUM(E33:E39)</f>
        <v>2248300</v>
      </c>
      <c r="F32" s="15">
        <f>SUM(F33:F39)</f>
        <v>1567500</v>
      </c>
    </row>
    <row r="33" spans="1:8" ht="22.5" x14ac:dyDescent="0.25">
      <c r="A33" s="100" t="s">
        <v>50</v>
      </c>
      <c r="B33" s="93" t="s">
        <v>51</v>
      </c>
      <c r="C33" s="107">
        <v>1567500</v>
      </c>
      <c r="D33" s="108">
        <v>1022</v>
      </c>
      <c r="E33" s="107">
        <v>1567500</v>
      </c>
      <c r="F33" s="130">
        <v>1567500</v>
      </c>
    </row>
    <row r="34" spans="1:8" ht="22.5" x14ac:dyDescent="0.25">
      <c r="A34" s="100" t="s">
        <v>50</v>
      </c>
      <c r="B34" s="93" t="s">
        <v>51</v>
      </c>
      <c r="C34" s="121">
        <v>621600</v>
      </c>
      <c r="D34" s="108">
        <v>1055</v>
      </c>
      <c r="E34" s="107">
        <v>680800</v>
      </c>
      <c r="F34" s="130">
        <v>0</v>
      </c>
    </row>
    <row r="35" spans="1:8" ht="22.5" x14ac:dyDescent="0.25">
      <c r="A35" s="100" t="s">
        <v>50</v>
      </c>
      <c r="B35" s="93" t="s">
        <v>51</v>
      </c>
      <c r="C35" s="107">
        <v>1850000</v>
      </c>
      <c r="D35" s="108">
        <v>1089</v>
      </c>
      <c r="E35" s="107">
        <v>0</v>
      </c>
      <c r="F35" s="130">
        <v>0</v>
      </c>
    </row>
    <row r="36" spans="1:8" ht="22.5" x14ac:dyDescent="0.25">
      <c r="A36" s="100" t="s">
        <v>50</v>
      </c>
      <c r="B36" s="93" t="s">
        <v>51</v>
      </c>
      <c r="C36" s="107">
        <v>1050400</v>
      </c>
      <c r="D36" s="108">
        <v>1077</v>
      </c>
      <c r="E36" s="107">
        <v>0</v>
      </c>
      <c r="F36" s="130">
        <v>0</v>
      </c>
    </row>
    <row r="37" spans="1:8" ht="22.5" x14ac:dyDescent="0.25">
      <c r="A37" s="100" t="s">
        <v>50</v>
      </c>
      <c r="B37" s="93" t="s">
        <v>51</v>
      </c>
      <c r="C37" s="107">
        <v>913800</v>
      </c>
      <c r="D37" s="108">
        <v>1083</v>
      </c>
      <c r="E37" s="107">
        <v>0</v>
      </c>
      <c r="F37" s="130">
        <v>0</v>
      </c>
    </row>
    <row r="38" spans="1:8" ht="33.75" x14ac:dyDescent="0.25">
      <c r="A38" s="101" t="s">
        <v>552</v>
      </c>
      <c r="B38" s="94" t="s">
        <v>553</v>
      </c>
      <c r="C38" s="131">
        <v>8000000</v>
      </c>
      <c r="D38" s="132" t="s">
        <v>554</v>
      </c>
      <c r="E38" s="131">
        <v>0</v>
      </c>
      <c r="F38" s="133">
        <v>0</v>
      </c>
    </row>
    <row r="39" spans="1:8" ht="90.75" thickBot="1" x14ac:dyDescent="0.3">
      <c r="A39" s="290" t="s">
        <v>316</v>
      </c>
      <c r="B39" s="291" t="s">
        <v>317</v>
      </c>
      <c r="C39" s="292">
        <v>28789207.670000002</v>
      </c>
      <c r="D39" s="293">
        <v>2026</v>
      </c>
      <c r="E39" s="292">
        <v>0</v>
      </c>
      <c r="F39" s="294">
        <v>0</v>
      </c>
    </row>
    <row r="40" spans="1:8" ht="31.5" x14ac:dyDescent="0.25">
      <c r="A40" s="102" t="s">
        <v>52</v>
      </c>
      <c r="B40" s="117" t="s">
        <v>53</v>
      </c>
      <c r="C40" s="116">
        <f>SUM(C41:C42)</f>
        <v>303120</v>
      </c>
      <c r="D40" s="117"/>
      <c r="E40" s="116">
        <f>SUM(E41:E42)</f>
        <v>313420</v>
      </c>
      <c r="F40" s="118">
        <f>SUM(F41:F42)</f>
        <v>3520</v>
      </c>
    </row>
    <row r="41" spans="1:8" ht="33.75" x14ac:dyDescent="0.25">
      <c r="A41" s="100" t="s">
        <v>54</v>
      </c>
      <c r="B41" s="93" t="s">
        <v>55</v>
      </c>
      <c r="C41" s="121">
        <v>3520</v>
      </c>
      <c r="D41" s="122">
        <v>3038</v>
      </c>
      <c r="E41" s="121">
        <v>3520</v>
      </c>
      <c r="F41" s="123">
        <v>3520</v>
      </c>
    </row>
    <row r="42" spans="1:8" ht="45.75" thickBot="1" x14ac:dyDescent="0.3">
      <c r="A42" s="98" t="s">
        <v>56</v>
      </c>
      <c r="B42" s="124" t="s">
        <v>57</v>
      </c>
      <c r="C42" s="125">
        <v>299600</v>
      </c>
      <c r="D42" s="126" t="s">
        <v>58</v>
      </c>
      <c r="E42" s="125">
        <v>309900</v>
      </c>
      <c r="F42" s="127">
        <v>0</v>
      </c>
    </row>
    <row r="43" spans="1:8" ht="21" x14ac:dyDescent="0.25">
      <c r="A43" s="99" t="s">
        <v>59</v>
      </c>
      <c r="B43" s="128" t="s">
        <v>60</v>
      </c>
      <c r="C43" s="134">
        <f>C44</f>
        <v>0</v>
      </c>
      <c r="D43" s="135"/>
      <c r="E43" s="134">
        <f>E44</f>
        <v>0</v>
      </c>
      <c r="F43" s="134">
        <f>F44</f>
        <v>0</v>
      </c>
    </row>
    <row r="44" spans="1:8" ht="33.75" x14ac:dyDescent="0.25">
      <c r="A44" s="93" t="s">
        <v>61</v>
      </c>
      <c r="B44" s="93" t="s">
        <v>62</v>
      </c>
      <c r="C44" s="107">
        <v>0</v>
      </c>
      <c r="D44" s="108"/>
      <c r="E44" s="107">
        <v>0</v>
      </c>
      <c r="F44" s="107">
        <v>0</v>
      </c>
    </row>
    <row r="45" spans="1:8" x14ac:dyDescent="0.25">
      <c r="A45" s="2"/>
      <c r="B45" s="2" t="s">
        <v>63</v>
      </c>
      <c r="C45" s="13">
        <f>+C29+C9</f>
        <v>101593167.67</v>
      </c>
      <c r="D45" s="3"/>
      <c r="E45" s="13">
        <f>+E29+E9</f>
        <v>62155731</v>
      </c>
      <c r="F45" s="13">
        <f>+F29+F9</f>
        <v>62278371</v>
      </c>
      <c r="H45" s="229"/>
    </row>
    <row r="46" spans="1:8" x14ac:dyDescent="0.25">
      <c r="H46" s="16"/>
    </row>
    <row r="47" spans="1:8" x14ac:dyDescent="0.25">
      <c r="C47" s="393">
        <f>SUM(C9*10%)</f>
        <v>3227334</v>
      </c>
      <c r="D47" s="394"/>
      <c r="E47" s="393">
        <f>SUM(E9*10%)</f>
        <v>3244361.1</v>
      </c>
      <c r="F47" s="393">
        <f>SUM(F9*10%)</f>
        <v>3266045.1</v>
      </c>
    </row>
  </sheetData>
  <mergeCells count="1">
    <mergeCell ref="A6:F7"/>
  </mergeCells>
  <phoneticPr fontId="8" type="noConversion"/>
  <pageMargins left="0.78740157480314965" right="0.39370078740157483" top="0.39370078740157483" bottom="0.39370078740157483" header="0" footer="0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7"/>
  <sheetViews>
    <sheetView workbookViewId="0">
      <selection sqref="A1:E17"/>
    </sheetView>
  </sheetViews>
  <sheetFormatPr defaultRowHeight="15" x14ac:dyDescent="0.25"/>
  <cols>
    <col min="1" max="1" width="4.7109375" customWidth="1"/>
    <col min="2" max="2" width="44.5703125" customWidth="1"/>
    <col min="3" max="3" width="13" customWidth="1"/>
    <col min="4" max="4" width="11.42578125" customWidth="1"/>
    <col min="5" max="5" width="14.42578125" customWidth="1"/>
    <col min="257" max="257" width="4.7109375" customWidth="1"/>
    <col min="258" max="258" width="47.85546875" customWidth="1"/>
    <col min="259" max="259" width="13" customWidth="1"/>
    <col min="260" max="260" width="11.42578125" customWidth="1"/>
    <col min="261" max="261" width="10.140625" customWidth="1"/>
    <col min="513" max="513" width="4.7109375" customWidth="1"/>
    <col min="514" max="514" width="47.85546875" customWidth="1"/>
    <col min="515" max="515" width="13" customWidth="1"/>
    <col min="516" max="516" width="11.42578125" customWidth="1"/>
    <col min="517" max="517" width="10.140625" customWidth="1"/>
    <col min="769" max="769" width="4.7109375" customWidth="1"/>
    <col min="770" max="770" width="47.85546875" customWidth="1"/>
    <col min="771" max="771" width="13" customWidth="1"/>
    <col min="772" max="772" width="11.42578125" customWidth="1"/>
    <col min="773" max="773" width="10.140625" customWidth="1"/>
    <col min="1025" max="1025" width="4.7109375" customWidth="1"/>
    <col min="1026" max="1026" width="47.85546875" customWidth="1"/>
    <col min="1027" max="1027" width="13" customWidth="1"/>
    <col min="1028" max="1028" width="11.42578125" customWidth="1"/>
    <col min="1029" max="1029" width="10.140625" customWidth="1"/>
    <col min="1281" max="1281" width="4.7109375" customWidth="1"/>
    <col min="1282" max="1282" width="47.85546875" customWidth="1"/>
    <col min="1283" max="1283" width="13" customWidth="1"/>
    <col min="1284" max="1284" width="11.42578125" customWidth="1"/>
    <col min="1285" max="1285" width="10.140625" customWidth="1"/>
    <col min="1537" max="1537" width="4.7109375" customWidth="1"/>
    <col min="1538" max="1538" width="47.85546875" customWidth="1"/>
    <col min="1539" max="1539" width="13" customWidth="1"/>
    <col min="1540" max="1540" width="11.42578125" customWidth="1"/>
    <col min="1541" max="1541" width="10.140625" customWidth="1"/>
    <col min="1793" max="1793" width="4.7109375" customWidth="1"/>
    <col min="1794" max="1794" width="47.85546875" customWidth="1"/>
    <col min="1795" max="1795" width="13" customWidth="1"/>
    <col min="1796" max="1796" width="11.42578125" customWidth="1"/>
    <col min="1797" max="1797" width="10.140625" customWidth="1"/>
    <col min="2049" max="2049" width="4.7109375" customWidth="1"/>
    <col min="2050" max="2050" width="47.85546875" customWidth="1"/>
    <col min="2051" max="2051" width="13" customWidth="1"/>
    <col min="2052" max="2052" width="11.42578125" customWidth="1"/>
    <col min="2053" max="2053" width="10.140625" customWidth="1"/>
    <col min="2305" max="2305" width="4.7109375" customWidth="1"/>
    <col min="2306" max="2306" width="47.85546875" customWidth="1"/>
    <col min="2307" max="2307" width="13" customWidth="1"/>
    <col min="2308" max="2308" width="11.42578125" customWidth="1"/>
    <col min="2309" max="2309" width="10.140625" customWidth="1"/>
    <col min="2561" max="2561" width="4.7109375" customWidth="1"/>
    <col min="2562" max="2562" width="47.85546875" customWidth="1"/>
    <col min="2563" max="2563" width="13" customWidth="1"/>
    <col min="2564" max="2564" width="11.42578125" customWidth="1"/>
    <col min="2565" max="2565" width="10.140625" customWidth="1"/>
    <col min="2817" max="2817" width="4.7109375" customWidth="1"/>
    <col min="2818" max="2818" width="47.85546875" customWidth="1"/>
    <col min="2819" max="2819" width="13" customWidth="1"/>
    <col min="2820" max="2820" width="11.42578125" customWidth="1"/>
    <col min="2821" max="2821" width="10.140625" customWidth="1"/>
    <col min="3073" max="3073" width="4.7109375" customWidth="1"/>
    <col min="3074" max="3074" width="47.85546875" customWidth="1"/>
    <col min="3075" max="3075" width="13" customWidth="1"/>
    <col min="3076" max="3076" width="11.42578125" customWidth="1"/>
    <col min="3077" max="3077" width="10.140625" customWidth="1"/>
    <col min="3329" max="3329" width="4.7109375" customWidth="1"/>
    <col min="3330" max="3330" width="47.85546875" customWidth="1"/>
    <col min="3331" max="3331" width="13" customWidth="1"/>
    <col min="3332" max="3332" width="11.42578125" customWidth="1"/>
    <col min="3333" max="3333" width="10.140625" customWidth="1"/>
    <col min="3585" max="3585" width="4.7109375" customWidth="1"/>
    <col min="3586" max="3586" width="47.85546875" customWidth="1"/>
    <col min="3587" max="3587" width="13" customWidth="1"/>
    <col min="3588" max="3588" width="11.42578125" customWidth="1"/>
    <col min="3589" max="3589" width="10.140625" customWidth="1"/>
    <col min="3841" max="3841" width="4.7109375" customWidth="1"/>
    <col min="3842" max="3842" width="47.85546875" customWidth="1"/>
    <col min="3843" max="3843" width="13" customWidth="1"/>
    <col min="3844" max="3844" width="11.42578125" customWidth="1"/>
    <col min="3845" max="3845" width="10.140625" customWidth="1"/>
    <col min="4097" max="4097" width="4.7109375" customWidth="1"/>
    <col min="4098" max="4098" width="47.85546875" customWidth="1"/>
    <col min="4099" max="4099" width="13" customWidth="1"/>
    <col min="4100" max="4100" width="11.42578125" customWidth="1"/>
    <col min="4101" max="4101" width="10.140625" customWidth="1"/>
    <col min="4353" max="4353" width="4.7109375" customWidth="1"/>
    <col min="4354" max="4354" width="47.85546875" customWidth="1"/>
    <col min="4355" max="4355" width="13" customWidth="1"/>
    <col min="4356" max="4356" width="11.42578125" customWidth="1"/>
    <col min="4357" max="4357" width="10.140625" customWidth="1"/>
    <col min="4609" max="4609" width="4.7109375" customWidth="1"/>
    <col min="4610" max="4610" width="47.85546875" customWidth="1"/>
    <col min="4611" max="4611" width="13" customWidth="1"/>
    <col min="4612" max="4612" width="11.42578125" customWidth="1"/>
    <col min="4613" max="4613" width="10.140625" customWidth="1"/>
    <col min="4865" max="4865" width="4.7109375" customWidth="1"/>
    <col min="4866" max="4866" width="47.85546875" customWidth="1"/>
    <col min="4867" max="4867" width="13" customWidth="1"/>
    <col min="4868" max="4868" width="11.42578125" customWidth="1"/>
    <col min="4869" max="4869" width="10.140625" customWidth="1"/>
    <col min="5121" max="5121" width="4.7109375" customWidth="1"/>
    <col min="5122" max="5122" width="47.85546875" customWidth="1"/>
    <col min="5123" max="5123" width="13" customWidth="1"/>
    <col min="5124" max="5124" width="11.42578125" customWidth="1"/>
    <col min="5125" max="5125" width="10.140625" customWidth="1"/>
    <col min="5377" max="5377" width="4.7109375" customWidth="1"/>
    <col min="5378" max="5378" width="47.85546875" customWidth="1"/>
    <col min="5379" max="5379" width="13" customWidth="1"/>
    <col min="5380" max="5380" width="11.42578125" customWidth="1"/>
    <col min="5381" max="5381" width="10.140625" customWidth="1"/>
    <col min="5633" max="5633" width="4.7109375" customWidth="1"/>
    <col min="5634" max="5634" width="47.85546875" customWidth="1"/>
    <col min="5635" max="5635" width="13" customWidth="1"/>
    <col min="5636" max="5636" width="11.42578125" customWidth="1"/>
    <col min="5637" max="5637" width="10.140625" customWidth="1"/>
    <col min="5889" max="5889" width="4.7109375" customWidth="1"/>
    <col min="5890" max="5890" width="47.85546875" customWidth="1"/>
    <col min="5891" max="5891" width="13" customWidth="1"/>
    <col min="5892" max="5892" width="11.42578125" customWidth="1"/>
    <col min="5893" max="5893" width="10.140625" customWidth="1"/>
    <col min="6145" max="6145" width="4.7109375" customWidth="1"/>
    <col min="6146" max="6146" width="47.85546875" customWidth="1"/>
    <col min="6147" max="6147" width="13" customWidth="1"/>
    <col min="6148" max="6148" width="11.42578125" customWidth="1"/>
    <col min="6149" max="6149" width="10.140625" customWidth="1"/>
    <col min="6401" max="6401" width="4.7109375" customWidth="1"/>
    <col min="6402" max="6402" width="47.85546875" customWidth="1"/>
    <col min="6403" max="6403" width="13" customWidth="1"/>
    <col min="6404" max="6404" width="11.42578125" customWidth="1"/>
    <col min="6405" max="6405" width="10.140625" customWidth="1"/>
    <col min="6657" max="6657" width="4.7109375" customWidth="1"/>
    <col min="6658" max="6658" width="47.85546875" customWidth="1"/>
    <col min="6659" max="6659" width="13" customWidth="1"/>
    <col min="6660" max="6660" width="11.42578125" customWidth="1"/>
    <col min="6661" max="6661" width="10.140625" customWidth="1"/>
    <col min="6913" max="6913" width="4.7109375" customWidth="1"/>
    <col min="6914" max="6914" width="47.85546875" customWidth="1"/>
    <col min="6915" max="6915" width="13" customWidth="1"/>
    <col min="6916" max="6916" width="11.42578125" customWidth="1"/>
    <col min="6917" max="6917" width="10.140625" customWidth="1"/>
    <col min="7169" max="7169" width="4.7109375" customWidth="1"/>
    <col min="7170" max="7170" width="47.85546875" customWidth="1"/>
    <col min="7171" max="7171" width="13" customWidth="1"/>
    <col min="7172" max="7172" width="11.42578125" customWidth="1"/>
    <col min="7173" max="7173" width="10.140625" customWidth="1"/>
    <col min="7425" max="7425" width="4.7109375" customWidth="1"/>
    <col min="7426" max="7426" width="47.85546875" customWidth="1"/>
    <col min="7427" max="7427" width="13" customWidth="1"/>
    <col min="7428" max="7428" width="11.42578125" customWidth="1"/>
    <col min="7429" max="7429" width="10.140625" customWidth="1"/>
    <col min="7681" max="7681" width="4.7109375" customWidth="1"/>
    <col min="7682" max="7682" width="47.85546875" customWidth="1"/>
    <col min="7683" max="7683" width="13" customWidth="1"/>
    <col min="7684" max="7684" width="11.42578125" customWidth="1"/>
    <col min="7685" max="7685" width="10.140625" customWidth="1"/>
    <col min="7937" max="7937" width="4.7109375" customWidth="1"/>
    <col min="7938" max="7938" width="47.85546875" customWidth="1"/>
    <col min="7939" max="7939" width="13" customWidth="1"/>
    <col min="7940" max="7940" width="11.42578125" customWidth="1"/>
    <col min="7941" max="7941" width="10.140625" customWidth="1"/>
    <col min="8193" max="8193" width="4.7109375" customWidth="1"/>
    <col min="8194" max="8194" width="47.85546875" customWidth="1"/>
    <col min="8195" max="8195" width="13" customWidth="1"/>
    <col min="8196" max="8196" width="11.42578125" customWidth="1"/>
    <col min="8197" max="8197" width="10.140625" customWidth="1"/>
    <col min="8449" max="8449" width="4.7109375" customWidth="1"/>
    <col min="8450" max="8450" width="47.85546875" customWidth="1"/>
    <col min="8451" max="8451" width="13" customWidth="1"/>
    <col min="8452" max="8452" width="11.42578125" customWidth="1"/>
    <col min="8453" max="8453" width="10.140625" customWidth="1"/>
    <col min="8705" max="8705" width="4.7109375" customWidth="1"/>
    <col min="8706" max="8706" width="47.85546875" customWidth="1"/>
    <col min="8707" max="8707" width="13" customWidth="1"/>
    <col min="8708" max="8708" width="11.42578125" customWidth="1"/>
    <col min="8709" max="8709" width="10.140625" customWidth="1"/>
    <col min="8961" max="8961" width="4.7109375" customWidth="1"/>
    <col min="8962" max="8962" width="47.85546875" customWidth="1"/>
    <col min="8963" max="8963" width="13" customWidth="1"/>
    <col min="8964" max="8964" width="11.42578125" customWidth="1"/>
    <col min="8965" max="8965" width="10.140625" customWidth="1"/>
    <col min="9217" max="9217" width="4.7109375" customWidth="1"/>
    <col min="9218" max="9218" width="47.85546875" customWidth="1"/>
    <col min="9219" max="9219" width="13" customWidth="1"/>
    <col min="9220" max="9220" width="11.42578125" customWidth="1"/>
    <col min="9221" max="9221" width="10.140625" customWidth="1"/>
    <col min="9473" max="9473" width="4.7109375" customWidth="1"/>
    <col min="9474" max="9474" width="47.85546875" customWidth="1"/>
    <col min="9475" max="9475" width="13" customWidth="1"/>
    <col min="9476" max="9476" width="11.42578125" customWidth="1"/>
    <col min="9477" max="9477" width="10.140625" customWidth="1"/>
    <col min="9729" max="9729" width="4.7109375" customWidth="1"/>
    <col min="9730" max="9730" width="47.85546875" customWidth="1"/>
    <col min="9731" max="9731" width="13" customWidth="1"/>
    <col min="9732" max="9732" width="11.42578125" customWidth="1"/>
    <col min="9733" max="9733" width="10.140625" customWidth="1"/>
    <col min="9985" max="9985" width="4.7109375" customWidth="1"/>
    <col min="9986" max="9986" width="47.85546875" customWidth="1"/>
    <col min="9987" max="9987" width="13" customWidth="1"/>
    <col min="9988" max="9988" width="11.42578125" customWidth="1"/>
    <col min="9989" max="9989" width="10.140625" customWidth="1"/>
    <col min="10241" max="10241" width="4.7109375" customWidth="1"/>
    <col min="10242" max="10242" width="47.85546875" customWidth="1"/>
    <col min="10243" max="10243" width="13" customWidth="1"/>
    <col min="10244" max="10244" width="11.42578125" customWidth="1"/>
    <col min="10245" max="10245" width="10.140625" customWidth="1"/>
    <col min="10497" max="10497" width="4.7109375" customWidth="1"/>
    <col min="10498" max="10498" width="47.85546875" customWidth="1"/>
    <col min="10499" max="10499" width="13" customWidth="1"/>
    <col min="10500" max="10500" width="11.42578125" customWidth="1"/>
    <col min="10501" max="10501" width="10.140625" customWidth="1"/>
    <col min="10753" max="10753" width="4.7109375" customWidth="1"/>
    <col min="10754" max="10754" width="47.85546875" customWidth="1"/>
    <col min="10755" max="10755" width="13" customWidth="1"/>
    <col min="10756" max="10756" width="11.42578125" customWidth="1"/>
    <col min="10757" max="10757" width="10.140625" customWidth="1"/>
    <col min="11009" max="11009" width="4.7109375" customWidth="1"/>
    <col min="11010" max="11010" width="47.85546875" customWidth="1"/>
    <col min="11011" max="11011" width="13" customWidth="1"/>
    <col min="11012" max="11012" width="11.42578125" customWidth="1"/>
    <col min="11013" max="11013" width="10.140625" customWidth="1"/>
    <col min="11265" max="11265" width="4.7109375" customWidth="1"/>
    <col min="11266" max="11266" width="47.85546875" customWidth="1"/>
    <col min="11267" max="11267" width="13" customWidth="1"/>
    <col min="11268" max="11268" width="11.42578125" customWidth="1"/>
    <col min="11269" max="11269" width="10.140625" customWidth="1"/>
    <col min="11521" max="11521" width="4.7109375" customWidth="1"/>
    <col min="11522" max="11522" width="47.85546875" customWidth="1"/>
    <col min="11523" max="11523" width="13" customWidth="1"/>
    <col min="11524" max="11524" width="11.42578125" customWidth="1"/>
    <col min="11525" max="11525" width="10.140625" customWidth="1"/>
    <col min="11777" max="11777" width="4.7109375" customWidth="1"/>
    <col min="11778" max="11778" width="47.85546875" customWidth="1"/>
    <col min="11779" max="11779" width="13" customWidth="1"/>
    <col min="11780" max="11780" width="11.42578125" customWidth="1"/>
    <col min="11781" max="11781" width="10.140625" customWidth="1"/>
    <col min="12033" max="12033" width="4.7109375" customWidth="1"/>
    <col min="12034" max="12034" width="47.85546875" customWidth="1"/>
    <col min="12035" max="12035" width="13" customWidth="1"/>
    <col min="12036" max="12036" width="11.42578125" customWidth="1"/>
    <col min="12037" max="12037" width="10.140625" customWidth="1"/>
    <col min="12289" max="12289" width="4.7109375" customWidth="1"/>
    <col min="12290" max="12290" width="47.85546875" customWidth="1"/>
    <col min="12291" max="12291" width="13" customWidth="1"/>
    <col min="12292" max="12292" width="11.42578125" customWidth="1"/>
    <col min="12293" max="12293" width="10.140625" customWidth="1"/>
    <col min="12545" max="12545" width="4.7109375" customWidth="1"/>
    <col min="12546" max="12546" width="47.85546875" customWidth="1"/>
    <col min="12547" max="12547" width="13" customWidth="1"/>
    <col min="12548" max="12548" width="11.42578125" customWidth="1"/>
    <col min="12549" max="12549" width="10.140625" customWidth="1"/>
    <col min="12801" max="12801" width="4.7109375" customWidth="1"/>
    <col min="12802" max="12802" width="47.85546875" customWidth="1"/>
    <col min="12803" max="12803" width="13" customWidth="1"/>
    <col min="12804" max="12804" width="11.42578125" customWidth="1"/>
    <col min="12805" max="12805" width="10.140625" customWidth="1"/>
    <col min="13057" max="13057" width="4.7109375" customWidth="1"/>
    <col min="13058" max="13058" width="47.85546875" customWidth="1"/>
    <col min="13059" max="13059" width="13" customWidth="1"/>
    <col min="13060" max="13060" width="11.42578125" customWidth="1"/>
    <col min="13061" max="13061" width="10.140625" customWidth="1"/>
    <col min="13313" max="13313" width="4.7109375" customWidth="1"/>
    <col min="13314" max="13314" width="47.85546875" customWidth="1"/>
    <col min="13315" max="13315" width="13" customWidth="1"/>
    <col min="13316" max="13316" width="11.42578125" customWidth="1"/>
    <col min="13317" max="13317" width="10.140625" customWidth="1"/>
    <col min="13569" max="13569" width="4.7109375" customWidth="1"/>
    <col min="13570" max="13570" width="47.85546875" customWidth="1"/>
    <col min="13571" max="13571" width="13" customWidth="1"/>
    <col min="13572" max="13572" width="11.42578125" customWidth="1"/>
    <col min="13573" max="13573" width="10.140625" customWidth="1"/>
    <col min="13825" max="13825" width="4.7109375" customWidth="1"/>
    <col min="13826" max="13826" width="47.85546875" customWidth="1"/>
    <col min="13827" max="13827" width="13" customWidth="1"/>
    <col min="13828" max="13828" width="11.42578125" customWidth="1"/>
    <col min="13829" max="13829" width="10.140625" customWidth="1"/>
    <col min="14081" max="14081" width="4.7109375" customWidth="1"/>
    <col min="14082" max="14082" width="47.85546875" customWidth="1"/>
    <col min="14083" max="14083" width="13" customWidth="1"/>
    <col min="14084" max="14084" width="11.42578125" customWidth="1"/>
    <col min="14085" max="14085" width="10.140625" customWidth="1"/>
    <col min="14337" max="14337" width="4.7109375" customWidth="1"/>
    <col min="14338" max="14338" width="47.85546875" customWidth="1"/>
    <col min="14339" max="14339" width="13" customWidth="1"/>
    <col min="14340" max="14340" width="11.42578125" customWidth="1"/>
    <col min="14341" max="14341" width="10.140625" customWidth="1"/>
    <col min="14593" max="14593" width="4.7109375" customWidth="1"/>
    <col min="14594" max="14594" width="47.85546875" customWidth="1"/>
    <col min="14595" max="14595" width="13" customWidth="1"/>
    <col min="14596" max="14596" width="11.42578125" customWidth="1"/>
    <col min="14597" max="14597" width="10.140625" customWidth="1"/>
    <col min="14849" max="14849" width="4.7109375" customWidth="1"/>
    <col min="14850" max="14850" width="47.85546875" customWidth="1"/>
    <col min="14851" max="14851" width="13" customWidth="1"/>
    <col min="14852" max="14852" width="11.42578125" customWidth="1"/>
    <col min="14853" max="14853" width="10.140625" customWidth="1"/>
    <col min="15105" max="15105" width="4.7109375" customWidth="1"/>
    <col min="15106" max="15106" width="47.85546875" customWidth="1"/>
    <col min="15107" max="15107" width="13" customWidth="1"/>
    <col min="15108" max="15108" width="11.42578125" customWidth="1"/>
    <col min="15109" max="15109" width="10.140625" customWidth="1"/>
    <col min="15361" max="15361" width="4.7109375" customWidth="1"/>
    <col min="15362" max="15362" width="47.85546875" customWidth="1"/>
    <col min="15363" max="15363" width="13" customWidth="1"/>
    <col min="15364" max="15364" width="11.42578125" customWidth="1"/>
    <col min="15365" max="15365" width="10.140625" customWidth="1"/>
    <col min="15617" max="15617" width="4.7109375" customWidth="1"/>
    <col min="15618" max="15618" width="47.85546875" customWidth="1"/>
    <col min="15619" max="15619" width="13" customWidth="1"/>
    <col min="15620" max="15620" width="11.42578125" customWidth="1"/>
    <col min="15621" max="15621" width="10.140625" customWidth="1"/>
    <col min="15873" max="15873" width="4.7109375" customWidth="1"/>
    <col min="15874" max="15874" width="47.85546875" customWidth="1"/>
    <col min="15875" max="15875" width="13" customWidth="1"/>
    <col min="15876" max="15876" width="11.42578125" customWidth="1"/>
    <col min="15877" max="15877" width="10.140625" customWidth="1"/>
    <col min="16129" max="16129" width="4.7109375" customWidth="1"/>
    <col min="16130" max="16130" width="47.85546875" customWidth="1"/>
    <col min="16131" max="16131" width="13" customWidth="1"/>
    <col min="16132" max="16132" width="11.42578125" customWidth="1"/>
    <col min="16133" max="16133" width="10.140625" customWidth="1"/>
  </cols>
  <sheetData>
    <row r="1" spans="1:5" ht="15.75" x14ac:dyDescent="0.25">
      <c r="E1" s="188" t="s">
        <v>184</v>
      </c>
    </row>
    <row r="2" spans="1:5" ht="15.75" x14ac:dyDescent="0.25">
      <c r="E2" s="188" t="s">
        <v>185</v>
      </c>
    </row>
    <row r="3" spans="1:5" ht="15.75" x14ac:dyDescent="0.25">
      <c r="E3" s="188" t="s">
        <v>186</v>
      </c>
    </row>
    <row r="4" spans="1:5" ht="15.75" x14ac:dyDescent="0.25">
      <c r="E4" s="188" t="s">
        <v>565</v>
      </c>
    </row>
    <row r="7" spans="1:5" x14ac:dyDescent="0.25">
      <c r="A7" s="451" t="s">
        <v>562</v>
      </c>
      <c r="B7" s="451"/>
      <c r="C7" s="451"/>
      <c r="D7" s="451"/>
      <c r="E7" s="451"/>
    </row>
    <row r="8" spans="1:5" ht="72" customHeight="1" x14ac:dyDescent="0.25">
      <c r="A8" s="452"/>
      <c r="B8" s="452"/>
      <c r="C8" s="452"/>
      <c r="D8" s="452"/>
      <c r="E8" s="452"/>
    </row>
    <row r="9" spans="1:5" ht="71.25" x14ac:dyDescent="0.25">
      <c r="A9" s="189" t="s">
        <v>187</v>
      </c>
      <c r="B9" s="190" t="s">
        <v>188</v>
      </c>
      <c r="C9" s="191" t="s">
        <v>189</v>
      </c>
      <c r="D9" s="191" t="s">
        <v>201</v>
      </c>
      <c r="E9" s="191" t="s">
        <v>305</v>
      </c>
    </row>
    <row r="10" spans="1:5" ht="30" x14ac:dyDescent="0.25">
      <c r="A10" s="192" t="s">
        <v>190</v>
      </c>
      <c r="B10" s="180" t="s">
        <v>191</v>
      </c>
      <c r="C10" s="204">
        <v>223.43</v>
      </c>
      <c r="D10" s="204">
        <v>0</v>
      </c>
      <c r="E10" s="204">
        <v>0</v>
      </c>
    </row>
    <row r="11" spans="1:5" ht="30" x14ac:dyDescent="0.25">
      <c r="A11" s="193" t="s">
        <v>192</v>
      </c>
      <c r="B11" s="194" t="s">
        <v>193</v>
      </c>
      <c r="C11" s="205">
        <v>152.4</v>
      </c>
      <c r="D11" s="205">
        <v>0</v>
      </c>
      <c r="E11" s="205">
        <v>0</v>
      </c>
    </row>
    <row r="12" spans="1:5" hidden="1" x14ac:dyDescent="0.25">
      <c r="A12" s="195" t="s">
        <v>192</v>
      </c>
      <c r="B12" s="196"/>
      <c r="C12" s="206"/>
      <c r="D12" s="206"/>
      <c r="E12" s="206"/>
    </row>
    <row r="13" spans="1:5" ht="60" x14ac:dyDescent="0.25">
      <c r="A13" s="197" t="s">
        <v>194</v>
      </c>
      <c r="B13" s="198" t="s">
        <v>202</v>
      </c>
      <c r="C13" s="204">
        <v>35</v>
      </c>
      <c r="D13" s="204">
        <v>0</v>
      </c>
      <c r="E13" s="204">
        <v>0</v>
      </c>
    </row>
    <row r="14" spans="1:5" ht="45" x14ac:dyDescent="0.25">
      <c r="A14" s="192" t="s">
        <v>195</v>
      </c>
      <c r="B14" s="180" t="s">
        <v>196</v>
      </c>
      <c r="C14" s="204">
        <v>123.2</v>
      </c>
      <c r="D14" s="204">
        <v>0</v>
      </c>
      <c r="E14" s="204">
        <v>0</v>
      </c>
    </row>
    <row r="15" spans="1:5" ht="30" x14ac:dyDescent="0.25">
      <c r="A15" s="199" t="s">
        <v>197</v>
      </c>
      <c r="B15" s="180" t="s">
        <v>198</v>
      </c>
      <c r="C15" s="204">
        <v>61.2</v>
      </c>
      <c r="D15" s="204">
        <v>0</v>
      </c>
      <c r="E15" s="204">
        <v>0</v>
      </c>
    </row>
    <row r="16" spans="1:5" ht="60" x14ac:dyDescent="0.25">
      <c r="A16" s="200" t="s">
        <v>199</v>
      </c>
      <c r="B16" s="196" t="s">
        <v>200</v>
      </c>
      <c r="C16" s="204">
        <v>124.86</v>
      </c>
      <c r="D16" s="204">
        <v>0</v>
      </c>
      <c r="E16" s="204">
        <v>0</v>
      </c>
    </row>
    <row r="17" spans="1:5" x14ac:dyDescent="0.25">
      <c r="A17" s="201"/>
      <c r="B17" s="202" t="s">
        <v>183</v>
      </c>
      <c r="C17" s="203">
        <f>SUM(C10:C16)</f>
        <v>720.09000000000015</v>
      </c>
      <c r="D17" s="203">
        <f>SUM(D10:D16)</f>
        <v>0</v>
      </c>
      <c r="E17" s="203">
        <f>SUM(E10:E16)</f>
        <v>0</v>
      </c>
    </row>
  </sheetData>
  <mergeCells count="1">
    <mergeCell ref="A7:E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CCB0A-42F3-4332-A041-2CEE8B9A3FF3}">
  <sheetPr>
    <pageSetUpPr fitToPage="1"/>
  </sheetPr>
  <dimension ref="A1:K10"/>
  <sheetViews>
    <sheetView workbookViewId="0">
      <selection sqref="A1:K10"/>
    </sheetView>
  </sheetViews>
  <sheetFormatPr defaultRowHeight="15" x14ac:dyDescent="0.25"/>
  <cols>
    <col min="1" max="1" width="26" customWidth="1"/>
    <col min="2" max="11" width="12.28515625" customWidth="1"/>
  </cols>
  <sheetData>
    <row r="1" spans="1:11" ht="15.75" x14ac:dyDescent="0.25">
      <c r="D1" s="329"/>
      <c r="E1" s="329"/>
      <c r="F1" s="329"/>
      <c r="G1" s="329"/>
      <c r="H1" s="329"/>
      <c r="I1" s="453" t="s">
        <v>356</v>
      </c>
      <c r="J1" s="453"/>
      <c r="K1" s="453"/>
    </row>
    <row r="2" spans="1:11" ht="15.75" x14ac:dyDescent="0.25">
      <c r="I2" s="453" t="s">
        <v>333</v>
      </c>
      <c r="J2" s="453"/>
      <c r="K2" s="453"/>
    </row>
    <row r="3" spans="1:11" ht="15.75" x14ac:dyDescent="0.25">
      <c r="I3" s="453" t="s">
        <v>2</v>
      </c>
      <c r="J3" s="453"/>
      <c r="K3" s="453"/>
    </row>
    <row r="4" spans="1:11" ht="15.75" x14ac:dyDescent="0.25">
      <c r="I4" s="453" t="s">
        <v>565</v>
      </c>
      <c r="J4" s="453"/>
      <c r="K4" s="453"/>
    </row>
    <row r="5" spans="1:11" ht="18.75" customHeight="1" x14ac:dyDescent="0.25">
      <c r="A5" s="454" t="s">
        <v>563</v>
      </c>
      <c r="B5" s="454"/>
      <c r="C5" s="454"/>
      <c r="D5" s="454"/>
      <c r="E5" s="454"/>
      <c r="F5" s="454"/>
      <c r="G5" s="454"/>
      <c r="H5" s="454"/>
      <c r="I5" s="454"/>
      <c r="J5" s="454"/>
      <c r="K5" s="454"/>
    </row>
    <row r="6" spans="1:11" ht="27" customHeight="1" x14ac:dyDescent="0.25">
      <c r="A6" s="455"/>
      <c r="B6" s="455"/>
      <c r="C6" s="455"/>
      <c r="D6" s="455"/>
      <c r="E6" s="455"/>
      <c r="F6" s="455"/>
      <c r="G6" s="455"/>
      <c r="H6" s="455"/>
      <c r="I6" s="455"/>
      <c r="J6" s="455"/>
      <c r="K6" s="455"/>
    </row>
    <row r="7" spans="1:11" ht="75" x14ac:dyDescent="0.25">
      <c r="A7" s="331" t="s">
        <v>334</v>
      </c>
      <c r="B7" s="332" t="s">
        <v>335</v>
      </c>
      <c r="C7" s="332" t="s">
        <v>351</v>
      </c>
      <c r="D7" s="332" t="s">
        <v>337</v>
      </c>
      <c r="E7" s="332" t="s">
        <v>336</v>
      </c>
      <c r="F7" s="332" t="s">
        <v>352</v>
      </c>
      <c r="G7" s="332" t="s">
        <v>337</v>
      </c>
      <c r="H7" s="332" t="s">
        <v>338</v>
      </c>
      <c r="I7" s="332" t="s">
        <v>353</v>
      </c>
      <c r="J7" s="332" t="s">
        <v>354</v>
      </c>
      <c r="K7" s="332" t="s">
        <v>355</v>
      </c>
    </row>
    <row r="8" spans="1:11" ht="63" x14ac:dyDescent="0.25">
      <c r="A8" s="333" t="s">
        <v>339</v>
      </c>
      <c r="B8" s="334">
        <v>0</v>
      </c>
      <c r="C8" s="334">
        <v>0</v>
      </c>
      <c r="D8" s="334">
        <v>0</v>
      </c>
      <c r="E8" s="334">
        <f>B8+C8-D8</f>
        <v>0</v>
      </c>
      <c r="F8" s="334">
        <f t="shared" ref="F8:K9" si="0">C8+D8-E8</f>
        <v>0</v>
      </c>
      <c r="G8" s="334">
        <f t="shared" si="0"/>
        <v>0</v>
      </c>
      <c r="H8" s="334">
        <f t="shared" si="0"/>
        <v>0</v>
      </c>
      <c r="I8" s="334">
        <f t="shared" si="0"/>
        <v>0</v>
      </c>
      <c r="J8" s="334">
        <f t="shared" si="0"/>
        <v>0</v>
      </c>
      <c r="K8" s="334">
        <f t="shared" si="0"/>
        <v>0</v>
      </c>
    </row>
    <row r="9" spans="1:11" ht="31.5" x14ac:dyDescent="0.25">
      <c r="A9" s="333" t="s">
        <v>340</v>
      </c>
      <c r="B9" s="334">
        <v>0</v>
      </c>
      <c r="C9" s="334">
        <v>0</v>
      </c>
      <c r="D9" s="334">
        <v>0</v>
      </c>
      <c r="E9" s="334">
        <f>B9+C9-D9</f>
        <v>0</v>
      </c>
      <c r="F9" s="334">
        <f t="shared" si="0"/>
        <v>0</v>
      </c>
      <c r="G9" s="334">
        <f t="shared" si="0"/>
        <v>0</v>
      </c>
      <c r="H9" s="334">
        <f t="shared" si="0"/>
        <v>0</v>
      </c>
      <c r="I9" s="334">
        <f t="shared" si="0"/>
        <v>0</v>
      </c>
      <c r="J9" s="334">
        <f t="shared" si="0"/>
        <v>0</v>
      </c>
      <c r="K9" s="334">
        <f t="shared" si="0"/>
        <v>0</v>
      </c>
    </row>
    <row r="10" spans="1:11" ht="15.75" x14ac:dyDescent="0.25">
      <c r="A10" s="335" t="s">
        <v>341</v>
      </c>
      <c r="B10" s="336">
        <f>B8+B9</f>
        <v>0</v>
      </c>
      <c r="C10" s="336">
        <f>C8+C9</f>
        <v>0</v>
      </c>
      <c r="D10" s="336">
        <f t="shared" ref="D10:K10" si="1">D8+D9</f>
        <v>0</v>
      </c>
      <c r="E10" s="336">
        <f t="shared" si="1"/>
        <v>0</v>
      </c>
      <c r="F10" s="336">
        <f t="shared" si="1"/>
        <v>0</v>
      </c>
      <c r="G10" s="336">
        <f t="shared" si="1"/>
        <v>0</v>
      </c>
      <c r="H10" s="336">
        <f t="shared" si="1"/>
        <v>0</v>
      </c>
      <c r="I10" s="336">
        <f t="shared" si="1"/>
        <v>0</v>
      </c>
      <c r="J10" s="336">
        <f t="shared" si="1"/>
        <v>0</v>
      </c>
      <c r="K10" s="336">
        <f t="shared" si="1"/>
        <v>0</v>
      </c>
    </row>
  </sheetData>
  <mergeCells count="5">
    <mergeCell ref="I1:K1"/>
    <mergeCell ref="I2:K2"/>
    <mergeCell ref="I3:K3"/>
    <mergeCell ref="I4:K4"/>
    <mergeCell ref="A5:K6"/>
  </mergeCells>
  <pageMargins left="0.70866141732283472" right="0.70866141732283472" top="0.74803149606299213" bottom="0.74803149606299213" header="0.31496062992125984" footer="0.31496062992125984"/>
  <pageSetup paperSize="9" scale="88" fitToHeight="10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8AEA3-DBCB-49CA-A607-B04469AF2552}">
  <sheetPr>
    <pageSetUpPr fitToPage="1"/>
  </sheetPr>
  <dimension ref="A1:H10"/>
  <sheetViews>
    <sheetView tabSelected="1" workbookViewId="0">
      <selection sqref="A1:H10"/>
    </sheetView>
  </sheetViews>
  <sheetFormatPr defaultRowHeight="15" x14ac:dyDescent="0.25"/>
  <cols>
    <col min="1" max="1" width="21" customWidth="1"/>
    <col min="2" max="2" width="14.42578125" customWidth="1"/>
    <col min="3" max="3" width="13.5703125" customWidth="1"/>
    <col min="4" max="4" width="11.85546875" customWidth="1"/>
    <col min="5" max="5" width="12.7109375" customWidth="1"/>
    <col min="6" max="6" width="13.140625" customWidth="1"/>
    <col min="7" max="7" width="12.140625" customWidth="1"/>
    <col min="8" max="8" width="11.7109375" customWidth="1"/>
  </cols>
  <sheetData>
    <row r="1" spans="1:8" ht="15.75" x14ac:dyDescent="0.25">
      <c r="F1" s="453" t="s">
        <v>357</v>
      </c>
      <c r="G1" s="453"/>
      <c r="H1" s="453"/>
    </row>
    <row r="2" spans="1:8" ht="15.75" x14ac:dyDescent="0.25">
      <c r="F2" s="453" t="s">
        <v>333</v>
      </c>
      <c r="G2" s="453"/>
      <c r="H2" s="453"/>
    </row>
    <row r="3" spans="1:8" ht="15.75" x14ac:dyDescent="0.25">
      <c r="F3" s="453" t="s">
        <v>2</v>
      </c>
      <c r="G3" s="453"/>
      <c r="H3" s="453"/>
    </row>
    <row r="4" spans="1:8" s="337" customFormat="1" ht="15.75" x14ac:dyDescent="0.25">
      <c r="B4" s="330"/>
      <c r="C4" s="330"/>
      <c r="D4" s="330"/>
      <c r="E4" s="330"/>
      <c r="F4" s="453" t="s">
        <v>565</v>
      </c>
      <c r="G4" s="453"/>
      <c r="H4" s="453"/>
    </row>
    <row r="5" spans="1:8" s="337" customFormat="1" ht="18.75" customHeight="1" x14ac:dyDescent="0.25">
      <c r="A5" s="458" t="s">
        <v>564</v>
      </c>
      <c r="B5" s="458"/>
      <c r="C5" s="458"/>
      <c r="D5" s="458"/>
      <c r="E5" s="458"/>
      <c r="F5" s="458"/>
      <c r="G5" s="458"/>
      <c r="H5" s="458"/>
    </row>
    <row r="6" spans="1:8" x14ac:dyDescent="0.25">
      <c r="A6" s="459"/>
      <c r="B6" s="459"/>
      <c r="C6" s="459"/>
      <c r="D6" s="459"/>
      <c r="E6" s="459"/>
      <c r="F6" s="459"/>
      <c r="G6" s="459"/>
      <c r="H6" s="459"/>
    </row>
    <row r="7" spans="1:8" ht="75" x14ac:dyDescent="0.25">
      <c r="A7" s="338" t="s">
        <v>342</v>
      </c>
      <c r="B7" s="338" t="s">
        <v>343</v>
      </c>
      <c r="C7" s="338" t="s">
        <v>358</v>
      </c>
      <c r="D7" s="338" t="s">
        <v>344</v>
      </c>
      <c r="E7" s="338" t="s">
        <v>345</v>
      </c>
      <c r="F7" s="338" t="s">
        <v>359</v>
      </c>
      <c r="G7" s="338" t="s">
        <v>346</v>
      </c>
      <c r="H7" s="338" t="s">
        <v>347</v>
      </c>
    </row>
    <row r="8" spans="1:8" x14ac:dyDescent="0.25">
      <c r="A8" s="338">
        <v>1</v>
      </c>
      <c r="B8" s="338">
        <v>2</v>
      </c>
      <c r="C8" s="338">
        <v>3</v>
      </c>
      <c r="D8" s="338">
        <v>4</v>
      </c>
      <c r="E8" s="338">
        <v>5</v>
      </c>
      <c r="F8" s="338">
        <v>6</v>
      </c>
      <c r="G8" s="338">
        <v>7</v>
      </c>
      <c r="H8" s="338">
        <v>8</v>
      </c>
    </row>
    <row r="9" spans="1:8" ht="78.75" x14ac:dyDescent="0.25">
      <c r="A9" s="333" t="s">
        <v>348</v>
      </c>
      <c r="B9" s="331" t="s">
        <v>349</v>
      </c>
      <c r="C9" s="334">
        <v>0</v>
      </c>
      <c r="D9" s="334">
        <v>0</v>
      </c>
      <c r="E9" s="334">
        <v>0</v>
      </c>
      <c r="F9" s="334">
        <v>0</v>
      </c>
      <c r="G9" s="331"/>
      <c r="H9" s="331"/>
    </row>
    <row r="10" spans="1:8" ht="15.75" x14ac:dyDescent="0.25">
      <c r="A10" s="456" t="s">
        <v>350</v>
      </c>
      <c r="B10" s="457"/>
      <c r="C10" s="336">
        <f>C9</f>
        <v>0</v>
      </c>
      <c r="D10" s="336">
        <f>D9</f>
        <v>0</v>
      </c>
      <c r="E10" s="336">
        <f t="shared" ref="E10:F10" si="0">E9</f>
        <v>0</v>
      </c>
      <c r="F10" s="336">
        <f t="shared" si="0"/>
        <v>0</v>
      </c>
      <c r="G10" s="339"/>
      <c r="H10" s="339"/>
    </row>
  </sheetData>
  <mergeCells count="6">
    <mergeCell ref="A10:B10"/>
    <mergeCell ref="F1:H1"/>
    <mergeCell ref="F2:H2"/>
    <mergeCell ref="F3:H3"/>
    <mergeCell ref="F4:H4"/>
    <mergeCell ref="A5:H6"/>
  </mergeCells>
  <pageMargins left="0.70866141732283472" right="0.70866141732283472" top="0.74803149606299213" bottom="0.74803149606299213" header="0.31496062992125984" footer="0.31496062992125984"/>
  <pageSetup paperSize="9" fitToHeight="10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selection sqref="A1:F45"/>
    </sheetView>
  </sheetViews>
  <sheetFormatPr defaultRowHeight="15" x14ac:dyDescent="0.25"/>
  <cols>
    <col min="1" max="1" width="17.5703125" style="91" customWidth="1"/>
    <col min="2" max="2" width="29.140625" customWidth="1"/>
    <col min="3" max="3" width="12.7109375" style="16" customWidth="1"/>
    <col min="4" max="4" width="8.42578125" style="18" customWidth="1"/>
    <col min="5" max="5" width="12.28515625" style="16" customWidth="1"/>
    <col min="6" max="6" width="12.5703125" style="16" customWidth="1"/>
    <col min="8" max="8" width="12.85546875" bestFit="1" customWidth="1"/>
  </cols>
  <sheetData>
    <row r="1" spans="1:6" x14ac:dyDescent="0.25">
      <c r="A1" s="90"/>
      <c r="B1" s="1"/>
      <c r="C1" s="9"/>
      <c r="D1" s="17"/>
      <c r="E1" s="9"/>
      <c r="F1" s="10" t="s">
        <v>0</v>
      </c>
    </row>
    <row r="2" spans="1:6" x14ac:dyDescent="0.25">
      <c r="A2" s="90"/>
      <c r="B2" s="1"/>
      <c r="C2" s="9"/>
      <c r="D2" s="17"/>
      <c r="E2" s="9"/>
      <c r="F2" s="11" t="s">
        <v>1</v>
      </c>
    </row>
    <row r="3" spans="1:6" x14ac:dyDescent="0.25">
      <c r="A3" s="90"/>
      <c r="B3" s="1"/>
      <c r="C3" s="9"/>
      <c r="D3" s="17"/>
      <c r="E3" s="9"/>
      <c r="F3" s="11" t="s">
        <v>2</v>
      </c>
    </row>
    <row r="4" spans="1:6" x14ac:dyDescent="0.25">
      <c r="B4" s="1"/>
      <c r="C4" s="9"/>
      <c r="D4" s="17"/>
      <c r="E4" s="9"/>
      <c r="F4" s="11" t="s">
        <v>565</v>
      </c>
    </row>
    <row r="5" spans="1:6" x14ac:dyDescent="0.25">
      <c r="B5" s="1"/>
      <c r="C5" s="9"/>
      <c r="D5" s="17"/>
      <c r="E5" s="12"/>
      <c r="F5" s="9"/>
    </row>
    <row r="6" spans="1:6" ht="15" customHeight="1" x14ac:dyDescent="0.25">
      <c r="A6" s="398" t="s">
        <v>555</v>
      </c>
      <c r="B6" s="398"/>
      <c r="C6" s="398"/>
      <c r="D6" s="398"/>
      <c r="E6" s="398"/>
      <c r="F6" s="398"/>
    </row>
    <row r="7" spans="1:6" ht="19.5" customHeight="1" x14ac:dyDescent="0.25">
      <c r="A7" s="400"/>
      <c r="B7" s="400"/>
      <c r="C7" s="400"/>
      <c r="D7" s="400"/>
      <c r="E7" s="400"/>
      <c r="F7" s="400"/>
    </row>
    <row r="8" spans="1:6" ht="63" x14ac:dyDescent="0.25">
      <c r="A8" s="3" t="s">
        <v>3</v>
      </c>
      <c r="B8" s="3" t="s">
        <v>4</v>
      </c>
      <c r="C8" s="103" t="s">
        <v>6</v>
      </c>
      <c r="D8" s="3" t="s">
        <v>5</v>
      </c>
      <c r="E8" s="103" t="s">
        <v>64</v>
      </c>
      <c r="F8" s="103" t="s">
        <v>307</v>
      </c>
    </row>
    <row r="9" spans="1:6" ht="21" x14ac:dyDescent="0.25">
      <c r="A9" s="2"/>
      <c r="B9" s="3" t="s">
        <v>7</v>
      </c>
      <c r="C9" s="13">
        <f>+C10+C25</f>
        <v>32273.34</v>
      </c>
      <c r="D9" s="3"/>
      <c r="E9" s="13">
        <f>+E10+E25</f>
        <v>32443.610999999997</v>
      </c>
      <c r="F9" s="13">
        <f>+F10+F25</f>
        <v>32660.451000000001</v>
      </c>
    </row>
    <row r="10" spans="1:6" x14ac:dyDescent="0.25">
      <c r="A10" s="2"/>
      <c r="B10" s="3" t="s">
        <v>8</v>
      </c>
      <c r="C10" s="13">
        <f>+C11+C13+C16+C18+C20</f>
        <v>31235.615000000002</v>
      </c>
      <c r="D10" s="3"/>
      <c r="E10" s="13">
        <f>+E11+E13+E16+E18+E20</f>
        <v>31405.885999999999</v>
      </c>
      <c r="F10" s="13">
        <f>+F11+F13+F16+F18+F20</f>
        <v>31622.726000000002</v>
      </c>
    </row>
    <row r="11" spans="1:6" ht="27" customHeight="1" x14ac:dyDescent="0.25">
      <c r="A11" s="2" t="s">
        <v>9</v>
      </c>
      <c r="B11" s="3" t="s">
        <v>10</v>
      </c>
      <c r="C11" s="13">
        <f>SUM(C12:C12)</f>
        <v>3745.5</v>
      </c>
      <c r="D11" s="3"/>
      <c r="E11" s="13">
        <f>SUM(E12:E12)</f>
        <v>3895.0079999999998</v>
      </c>
      <c r="F11" s="13">
        <f>SUM(F12:F12)</f>
        <v>4050.808</v>
      </c>
    </row>
    <row r="12" spans="1:6" ht="90" x14ac:dyDescent="0.25">
      <c r="A12" s="93" t="s">
        <v>11</v>
      </c>
      <c r="B12" s="93" t="s">
        <v>12</v>
      </c>
      <c r="C12" s="105">
        <v>3745.5</v>
      </c>
      <c r="D12" s="106"/>
      <c r="E12" s="105">
        <v>3895.0079999999998</v>
      </c>
      <c r="F12" s="105">
        <v>4050.808</v>
      </c>
    </row>
    <row r="13" spans="1:6" ht="31.5" x14ac:dyDescent="0.25">
      <c r="A13" s="2" t="s">
        <v>13</v>
      </c>
      <c r="B13" s="3" t="s">
        <v>14</v>
      </c>
      <c r="C13" s="13">
        <f>SUM(C14:C15)</f>
        <v>3612.0150000000003</v>
      </c>
      <c r="D13" s="3"/>
      <c r="E13" s="13">
        <f>SUM(E14:E15)</f>
        <v>3622.8540000000003</v>
      </c>
      <c r="F13" s="13">
        <f>SUM(F14:F15)</f>
        <v>3673.5730000000003</v>
      </c>
    </row>
    <row r="14" spans="1:6" ht="78.75" x14ac:dyDescent="0.25">
      <c r="A14" s="93" t="s">
        <v>15</v>
      </c>
      <c r="B14" s="93" t="s">
        <v>16</v>
      </c>
      <c r="C14" s="107">
        <v>1775.337</v>
      </c>
      <c r="D14" s="108"/>
      <c r="E14" s="107">
        <v>1780.6659999999999</v>
      </c>
      <c r="F14" s="107">
        <v>1805.595</v>
      </c>
    </row>
    <row r="15" spans="1:6" ht="90" x14ac:dyDescent="0.25">
      <c r="A15" s="93" t="s">
        <v>17</v>
      </c>
      <c r="B15" s="93" t="s">
        <v>18</v>
      </c>
      <c r="C15" s="107">
        <v>1836.6780000000001</v>
      </c>
      <c r="D15" s="108"/>
      <c r="E15" s="107">
        <v>1842.1880000000001</v>
      </c>
      <c r="F15" s="107">
        <v>1867.9780000000001</v>
      </c>
    </row>
    <row r="16" spans="1:6" ht="21" x14ac:dyDescent="0.25">
      <c r="A16" s="2" t="s">
        <v>19</v>
      </c>
      <c r="B16" s="3" t="s">
        <v>20</v>
      </c>
      <c r="C16" s="13">
        <f>+C17</f>
        <v>248.1</v>
      </c>
      <c r="D16" s="3"/>
      <c r="E16" s="13">
        <f>+E17</f>
        <v>258.024</v>
      </c>
      <c r="F16" s="13">
        <f>+F17</f>
        <v>268.34500000000003</v>
      </c>
    </row>
    <row r="17" spans="1:6" ht="22.5" x14ac:dyDescent="0.25">
      <c r="A17" s="93" t="s">
        <v>21</v>
      </c>
      <c r="B17" s="93" t="s">
        <v>20</v>
      </c>
      <c r="C17" s="109">
        <v>248.1</v>
      </c>
      <c r="D17" s="110"/>
      <c r="E17" s="109">
        <v>258.024</v>
      </c>
      <c r="F17" s="109">
        <v>268.34500000000003</v>
      </c>
    </row>
    <row r="18" spans="1:6" ht="21" x14ac:dyDescent="0.25">
      <c r="A18" s="2" t="s">
        <v>22</v>
      </c>
      <c r="B18" s="3" t="s">
        <v>23</v>
      </c>
      <c r="C18" s="13">
        <f>+C19</f>
        <v>2025</v>
      </c>
      <c r="D18" s="3"/>
      <c r="E18" s="13">
        <f>+E19</f>
        <v>2025</v>
      </c>
      <c r="F18" s="13">
        <f>+F19</f>
        <v>2025</v>
      </c>
    </row>
    <row r="19" spans="1:6" ht="56.25" x14ac:dyDescent="0.25">
      <c r="A19" s="93" t="s">
        <v>24</v>
      </c>
      <c r="B19" s="93" t="s">
        <v>25</v>
      </c>
      <c r="C19" s="105">
        <v>2025</v>
      </c>
      <c r="D19" s="106"/>
      <c r="E19" s="105">
        <v>2025</v>
      </c>
      <c r="F19" s="105">
        <v>2025</v>
      </c>
    </row>
    <row r="20" spans="1:6" ht="21" x14ac:dyDescent="0.25">
      <c r="A20" s="2" t="s">
        <v>26</v>
      </c>
      <c r="B20" s="3" t="s">
        <v>27</v>
      </c>
      <c r="C20" s="13">
        <f>+C21+C23</f>
        <v>21605</v>
      </c>
      <c r="D20" s="3"/>
      <c r="E20" s="13">
        <f>+E21+E23</f>
        <v>21605</v>
      </c>
      <c r="F20" s="13">
        <f>+F21+F23</f>
        <v>21605</v>
      </c>
    </row>
    <row r="21" spans="1:6" ht="22.5" x14ac:dyDescent="0.25">
      <c r="A21" s="92" t="s">
        <v>28</v>
      </c>
      <c r="B21" s="92" t="s">
        <v>29</v>
      </c>
      <c r="C21" s="13">
        <f>+C22</f>
        <v>15000</v>
      </c>
      <c r="D21" s="3"/>
      <c r="E21" s="13">
        <f>+E22</f>
        <v>15000</v>
      </c>
      <c r="F21" s="13">
        <f>+F22</f>
        <v>15000</v>
      </c>
    </row>
    <row r="22" spans="1:6" ht="45" x14ac:dyDescent="0.25">
      <c r="A22" s="93" t="s">
        <v>30</v>
      </c>
      <c r="B22" s="93" t="s">
        <v>31</v>
      </c>
      <c r="C22" s="111">
        <v>15000</v>
      </c>
      <c r="D22" s="112"/>
      <c r="E22" s="111">
        <v>15000</v>
      </c>
      <c r="F22" s="111">
        <v>15000</v>
      </c>
    </row>
    <row r="23" spans="1:6" ht="22.5" x14ac:dyDescent="0.25">
      <c r="A23" s="92" t="s">
        <v>32</v>
      </c>
      <c r="B23" s="92" t="s">
        <v>33</v>
      </c>
      <c r="C23" s="13">
        <f>+C24</f>
        <v>6605</v>
      </c>
      <c r="D23" s="3"/>
      <c r="E23" s="13">
        <f>+E24</f>
        <v>6605</v>
      </c>
      <c r="F23" s="13">
        <f>+F24</f>
        <v>6605</v>
      </c>
    </row>
    <row r="24" spans="1:6" ht="45.75" thickBot="1" x14ac:dyDescent="0.3">
      <c r="A24" s="94" t="s">
        <v>34</v>
      </c>
      <c r="B24" s="94" t="s">
        <v>35</v>
      </c>
      <c r="C24" s="113">
        <v>6605</v>
      </c>
      <c r="D24" s="114"/>
      <c r="E24" s="113">
        <v>6605</v>
      </c>
      <c r="F24" s="113">
        <v>6605</v>
      </c>
    </row>
    <row r="25" spans="1:6" x14ac:dyDescent="0.25">
      <c r="A25" s="95"/>
      <c r="B25" s="115" t="s">
        <v>36</v>
      </c>
      <c r="C25" s="116">
        <f>+C26</f>
        <v>1037.7249999999999</v>
      </c>
      <c r="D25" s="117"/>
      <c r="E25" s="116">
        <f>+E26</f>
        <v>1037.7249999999999</v>
      </c>
      <c r="F25" s="118">
        <f>+F26</f>
        <v>1037.7249999999999</v>
      </c>
    </row>
    <row r="26" spans="1:6" ht="52.5" x14ac:dyDescent="0.25">
      <c r="A26" s="96" t="s">
        <v>37</v>
      </c>
      <c r="B26" s="3" t="s">
        <v>38</v>
      </c>
      <c r="C26" s="13">
        <f>SUM(C27:C28)</f>
        <v>1037.7249999999999</v>
      </c>
      <c r="D26" s="3"/>
      <c r="E26" s="13">
        <f>SUM(E27:E28)</f>
        <v>1037.7249999999999</v>
      </c>
      <c r="F26" s="119">
        <f>SUM(F27:F28)</f>
        <v>1037.7249999999999</v>
      </c>
    </row>
    <row r="27" spans="1:6" ht="78.75" x14ac:dyDescent="0.25">
      <c r="A27" s="97" t="s">
        <v>39</v>
      </c>
      <c r="B27" s="120" t="s">
        <v>40</v>
      </c>
      <c r="C27" s="121">
        <v>139.495</v>
      </c>
      <c r="D27" s="122"/>
      <c r="E27" s="121">
        <v>139.495</v>
      </c>
      <c r="F27" s="123">
        <v>139.495</v>
      </c>
    </row>
    <row r="28" spans="1:6" ht="90.75" thickBot="1" x14ac:dyDescent="0.3">
      <c r="A28" s="98" t="s">
        <v>41</v>
      </c>
      <c r="B28" s="124" t="s">
        <v>42</v>
      </c>
      <c r="C28" s="125">
        <v>898.23</v>
      </c>
      <c r="D28" s="126"/>
      <c r="E28" s="125">
        <v>898.23</v>
      </c>
      <c r="F28" s="127">
        <v>898.23</v>
      </c>
    </row>
    <row r="29" spans="1:6" ht="21" x14ac:dyDescent="0.25">
      <c r="A29" s="99" t="s">
        <v>43</v>
      </c>
      <c r="B29" s="128" t="s">
        <v>44</v>
      </c>
      <c r="C29" s="129">
        <f>+C30</f>
        <v>69319.827669999999</v>
      </c>
      <c r="D29" s="128"/>
      <c r="E29" s="129">
        <f>+E30</f>
        <v>29712.119999999995</v>
      </c>
      <c r="F29" s="129">
        <f>+F30</f>
        <v>29617.920000000002</v>
      </c>
    </row>
    <row r="30" spans="1:6" s="4" customFormat="1" ht="52.5" x14ac:dyDescent="0.2">
      <c r="A30" s="2" t="s">
        <v>45</v>
      </c>
      <c r="B30" s="3" t="s">
        <v>46</v>
      </c>
      <c r="C30" s="13">
        <f>+C31+C32+C40+C43</f>
        <v>69319.827669999999</v>
      </c>
      <c r="D30" s="3"/>
      <c r="E30" s="13">
        <f>+E31+E32+E40+E43</f>
        <v>29712.119999999995</v>
      </c>
      <c r="F30" s="13">
        <f>+F31+F32+F40+F43</f>
        <v>29617.920000000002</v>
      </c>
    </row>
    <row r="31" spans="1:6" s="4" customFormat="1" ht="32.25" thickBot="1" x14ac:dyDescent="0.25">
      <c r="A31" s="5" t="s">
        <v>299</v>
      </c>
      <c r="B31" s="6" t="s">
        <v>47</v>
      </c>
      <c r="C31" s="287">
        <f>6323.3+19900.9</f>
        <v>26224.2</v>
      </c>
      <c r="D31" s="288"/>
      <c r="E31" s="287">
        <f>6358.3+20792.1</f>
        <v>27150.399999999998</v>
      </c>
      <c r="F31" s="287">
        <f>6398.1+21648.8</f>
        <v>28046.9</v>
      </c>
    </row>
    <row r="32" spans="1:6" s="4" customFormat="1" ht="31.5" x14ac:dyDescent="0.2">
      <c r="A32" s="7" t="s">
        <v>48</v>
      </c>
      <c r="B32" s="8" t="s">
        <v>49</v>
      </c>
      <c r="C32" s="14">
        <f>SUM(C33:C39)</f>
        <v>42792.507669999999</v>
      </c>
      <c r="D32" s="8"/>
      <c r="E32" s="14">
        <f>SUM(E33:E39)</f>
        <v>2248.3000000000002</v>
      </c>
      <c r="F32" s="15">
        <f>SUM(F33:F39)</f>
        <v>1567.5</v>
      </c>
    </row>
    <row r="33" spans="1:8" ht="22.5" x14ac:dyDescent="0.25">
      <c r="A33" s="100" t="s">
        <v>50</v>
      </c>
      <c r="B33" s="93" t="s">
        <v>51</v>
      </c>
      <c r="C33" s="107">
        <v>1567.5</v>
      </c>
      <c r="D33" s="108">
        <v>1022</v>
      </c>
      <c r="E33" s="107">
        <v>1567.5</v>
      </c>
      <c r="F33" s="130">
        <v>1567.5</v>
      </c>
    </row>
    <row r="34" spans="1:8" ht="22.5" x14ac:dyDescent="0.25">
      <c r="A34" s="100" t="s">
        <v>50</v>
      </c>
      <c r="B34" s="93" t="s">
        <v>51</v>
      </c>
      <c r="C34" s="121">
        <v>621.6</v>
      </c>
      <c r="D34" s="108">
        <v>1055</v>
      </c>
      <c r="E34" s="107">
        <v>680.8</v>
      </c>
      <c r="F34" s="130">
        <v>0</v>
      </c>
    </row>
    <row r="35" spans="1:8" ht="22.5" x14ac:dyDescent="0.25">
      <c r="A35" s="100" t="s">
        <v>50</v>
      </c>
      <c r="B35" s="93" t="s">
        <v>51</v>
      </c>
      <c r="C35" s="107">
        <v>1850</v>
      </c>
      <c r="D35" s="108">
        <v>1089</v>
      </c>
      <c r="E35" s="107">
        <v>0</v>
      </c>
      <c r="F35" s="130">
        <v>0</v>
      </c>
    </row>
    <row r="36" spans="1:8" ht="22.5" x14ac:dyDescent="0.25">
      <c r="A36" s="100" t="s">
        <v>50</v>
      </c>
      <c r="B36" s="93" t="s">
        <v>51</v>
      </c>
      <c r="C36" s="107">
        <v>1050.4000000000001</v>
      </c>
      <c r="D36" s="108">
        <v>1077</v>
      </c>
      <c r="E36" s="107">
        <v>0</v>
      </c>
      <c r="F36" s="130">
        <v>0</v>
      </c>
    </row>
    <row r="37" spans="1:8" ht="22.5" x14ac:dyDescent="0.25">
      <c r="A37" s="100" t="s">
        <v>50</v>
      </c>
      <c r="B37" s="93" t="s">
        <v>51</v>
      </c>
      <c r="C37" s="107">
        <v>913.8</v>
      </c>
      <c r="D37" s="108">
        <v>1083</v>
      </c>
      <c r="E37" s="107">
        <v>0</v>
      </c>
      <c r="F37" s="130">
        <v>0</v>
      </c>
    </row>
    <row r="38" spans="1:8" ht="33.75" x14ac:dyDescent="0.25">
      <c r="A38" s="101" t="s">
        <v>552</v>
      </c>
      <c r="B38" s="94" t="s">
        <v>553</v>
      </c>
      <c r="C38" s="131">
        <v>8000</v>
      </c>
      <c r="D38" s="132" t="s">
        <v>554</v>
      </c>
      <c r="E38" s="131">
        <v>0</v>
      </c>
      <c r="F38" s="133">
        <v>0</v>
      </c>
    </row>
    <row r="39" spans="1:8" ht="90.75" thickBot="1" x14ac:dyDescent="0.3">
      <c r="A39" s="101" t="s">
        <v>316</v>
      </c>
      <c r="B39" s="94" t="s">
        <v>317</v>
      </c>
      <c r="C39" s="289">
        <v>28789.20767</v>
      </c>
      <c r="D39" s="132">
        <v>2026</v>
      </c>
      <c r="E39" s="131">
        <v>0</v>
      </c>
      <c r="F39" s="133">
        <v>0</v>
      </c>
    </row>
    <row r="40" spans="1:8" ht="31.5" x14ac:dyDescent="0.25">
      <c r="A40" s="102" t="s">
        <v>52</v>
      </c>
      <c r="B40" s="117" t="s">
        <v>53</v>
      </c>
      <c r="C40" s="116">
        <f>SUM(C41:C42)</f>
        <v>303.12</v>
      </c>
      <c r="D40" s="117"/>
      <c r="E40" s="116">
        <f>SUM(E41:E42)</f>
        <v>313.41999999999996</v>
      </c>
      <c r="F40" s="118">
        <f>SUM(F41:F42)</f>
        <v>3.52</v>
      </c>
    </row>
    <row r="41" spans="1:8" ht="45" x14ac:dyDescent="0.25">
      <c r="A41" s="100" t="s">
        <v>54</v>
      </c>
      <c r="B41" s="93" t="s">
        <v>55</v>
      </c>
      <c r="C41" s="121">
        <v>3.52</v>
      </c>
      <c r="D41" s="122">
        <v>3038</v>
      </c>
      <c r="E41" s="121">
        <v>3.52</v>
      </c>
      <c r="F41" s="123">
        <v>3.52</v>
      </c>
    </row>
    <row r="42" spans="1:8" ht="57" thickBot="1" x14ac:dyDescent="0.3">
      <c r="A42" s="98" t="s">
        <v>56</v>
      </c>
      <c r="B42" s="124" t="s">
        <v>57</v>
      </c>
      <c r="C42" s="125">
        <v>299.60000000000002</v>
      </c>
      <c r="D42" s="126" t="s">
        <v>58</v>
      </c>
      <c r="E42" s="125">
        <v>309.89999999999998</v>
      </c>
      <c r="F42" s="127">
        <v>0</v>
      </c>
    </row>
    <row r="43" spans="1:8" ht="21" x14ac:dyDescent="0.25">
      <c r="A43" s="99" t="s">
        <v>59</v>
      </c>
      <c r="B43" s="128" t="s">
        <v>60</v>
      </c>
      <c r="C43" s="134">
        <f>C44</f>
        <v>0</v>
      </c>
      <c r="D43" s="135"/>
      <c r="E43" s="134">
        <f>E44</f>
        <v>0</v>
      </c>
      <c r="F43" s="134">
        <f>F44</f>
        <v>0</v>
      </c>
    </row>
    <row r="44" spans="1:8" ht="33.75" x14ac:dyDescent="0.25">
      <c r="A44" s="93" t="s">
        <v>61</v>
      </c>
      <c r="B44" s="93" t="s">
        <v>62</v>
      </c>
      <c r="C44" s="107">
        <v>0</v>
      </c>
      <c r="D44" s="108"/>
      <c r="E44" s="107">
        <v>0</v>
      </c>
      <c r="F44" s="107">
        <v>0</v>
      </c>
    </row>
    <row r="45" spans="1:8" x14ac:dyDescent="0.25">
      <c r="A45" s="2"/>
      <c r="B45" s="2" t="s">
        <v>63</v>
      </c>
      <c r="C45" s="13">
        <f>+C29+C9</f>
        <v>101593.16767</v>
      </c>
      <c r="D45" s="3"/>
      <c r="E45" s="13">
        <f>+E29+E9</f>
        <v>62155.730999999992</v>
      </c>
      <c r="F45" s="13">
        <f>+F29+F9</f>
        <v>62278.370999999999</v>
      </c>
      <c r="H45" s="229"/>
    </row>
    <row r="46" spans="1:8" x14ac:dyDescent="0.25">
      <c r="H46" s="16"/>
    </row>
  </sheetData>
  <mergeCells count="1">
    <mergeCell ref="A6:F7"/>
  </mergeCells>
  <pageMargins left="0.70866141732283472" right="0" top="0.74803149606299213" bottom="0.74803149606299213" header="0.31496062992125984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7"/>
  <sheetViews>
    <sheetView workbookViewId="0">
      <selection sqref="A1:E21"/>
    </sheetView>
  </sheetViews>
  <sheetFormatPr defaultRowHeight="15" x14ac:dyDescent="0.25"/>
  <cols>
    <col min="1" max="1" width="20.7109375" style="172" customWidth="1"/>
    <col min="2" max="2" width="35.7109375" style="172" customWidth="1"/>
    <col min="3" max="3" width="10.140625" style="172" customWidth="1"/>
    <col min="4" max="4" width="10.5703125" style="172" customWidth="1"/>
    <col min="5" max="5" width="11.85546875" style="172" customWidth="1"/>
    <col min="6" max="256" width="9.140625" style="172"/>
    <col min="257" max="257" width="20.85546875" style="172" customWidth="1"/>
    <col min="258" max="258" width="48.5703125" style="172" customWidth="1"/>
    <col min="259" max="259" width="10.28515625" style="172" customWidth="1"/>
    <col min="260" max="260" width="10.5703125" style="172" customWidth="1"/>
    <col min="261" max="261" width="9.42578125" style="172" customWidth="1"/>
    <col min="262" max="512" width="9.140625" style="172"/>
    <col min="513" max="513" width="20.85546875" style="172" customWidth="1"/>
    <col min="514" max="514" width="48.5703125" style="172" customWidth="1"/>
    <col min="515" max="515" width="10.28515625" style="172" customWidth="1"/>
    <col min="516" max="516" width="10.5703125" style="172" customWidth="1"/>
    <col min="517" max="517" width="9.42578125" style="172" customWidth="1"/>
    <col min="518" max="768" width="9.140625" style="172"/>
    <col min="769" max="769" width="20.85546875" style="172" customWidth="1"/>
    <col min="770" max="770" width="48.5703125" style="172" customWidth="1"/>
    <col min="771" max="771" width="10.28515625" style="172" customWidth="1"/>
    <col min="772" max="772" width="10.5703125" style="172" customWidth="1"/>
    <col min="773" max="773" width="9.42578125" style="172" customWidth="1"/>
    <col min="774" max="1024" width="9.140625" style="172"/>
    <col min="1025" max="1025" width="20.85546875" style="172" customWidth="1"/>
    <col min="1026" max="1026" width="48.5703125" style="172" customWidth="1"/>
    <col min="1027" max="1027" width="10.28515625" style="172" customWidth="1"/>
    <col min="1028" max="1028" width="10.5703125" style="172" customWidth="1"/>
    <col min="1029" max="1029" width="9.42578125" style="172" customWidth="1"/>
    <col min="1030" max="1280" width="9.140625" style="172"/>
    <col min="1281" max="1281" width="20.85546875" style="172" customWidth="1"/>
    <col min="1282" max="1282" width="48.5703125" style="172" customWidth="1"/>
    <col min="1283" max="1283" width="10.28515625" style="172" customWidth="1"/>
    <col min="1284" max="1284" width="10.5703125" style="172" customWidth="1"/>
    <col min="1285" max="1285" width="9.42578125" style="172" customWidth="1"/>
    <col min="1286" max="1536" width="9.140625" style="172"/>
    <col min="1537" max="1537" width="20.85546875" style="172" customWidth="1"/>
    <col min="1538" max="1538" width="48.5703125" style="172" customWidth="1"/>
    <col min="1539" max="1539" width="10.28515625" style="172" customWidth="1"/>
    <col min="1540" max="1540" width="10.5703125" style="172" customWidth="1"/>
    <col min="1541" max="1541" width="9.42578125" style="172" customWidth="1"/>
    <col min="1542" max="1792" width="9.140625" style="172"/>
    <col min="1793" max="1793" width="20.85546875" style="172" customWidth="1"/>
    <col min="1794" max="1794" width="48.5703125" style="172" customWidth="1"/>
    <col min="1795" max="1795" width="10.28515625" style="172" customWidth="1"/>
    <col min="1796" max="1796" width="10.5703125" style="172" customWidth="1"/>
    <col min="1797" max="1797" width="9.42578125" style="172" customWidth="1"/>
    <col min="1798" max="2048" width="9.140625" style="172"/>
    <col min="2049" max="2049" width="20.85546875" style="172" customWidth="1"/>
    <col min="2050" max="2050" width="48.5703125" style="172" customWidth="1"/>
    <col min="2051" max="2051" width="10.28515625" style="172" customWidth="1"/>
    <col min="2052" max="2052" width="10.5703125" style="172" customWidth="1"/>
    <col min="2053" max="2053" width="9.42578125" style="172" customWidth="1"/>
    <col min="2054" max="2304" width="9.140625" style="172"/>
    <col min="2305" max="2305" width="20.85546875" style="172" customWidth="1"/>
    <col min="2306" max="2306" width="48.5703125" style="172" customWidth="1"/>
    <col min="2307" max="2307" width="10.28515625" style="172" customWidth="1"/>
    <col min="2308" max="2308" width="10.5703125" style="172" customWidth="1"/>
    <col min="2309" max="2309" width="9.42578125" style="172" customWidth="1"/>
    <col min="2310" max="2560" width="9.140625" style="172"/>
    <col min="2561" max="2561" width="20.85546875" style="172" customWidth="1"/>
    <col min="2562" max="2562" width="48.5703125" style="172" customWidth="1"/>
    <col min="2563" max="2563" width="10.28515625" style="172" customWidth="1"/>
    <col min="2564" max="2564" width="10.5703125" style="172" customWidth="1"/>
    <col min="2565" max="2565" width="9.42578125" style="172" customWidth="1"/>
    <col min="2566" max="2816" width="9.140625" style="172"/>
    <col min="2817" max="2817" width="20.85546875" style="172" customWidth="1"/>
    <col min="2818" max="2818" width="48.5703125" style="172" customWidth="1"/>
    <col min="2819" max="2819" width="10.28515625" style="172" customWidth="1"/>
    <col min="2820" max="2820" width="10.5703125" style="172" customWidth="1"/>
    <col min="2821" max="2821" width="9.42578125" style="172" customWidth="1"/>
    <col min="2822" max="3072" width="9.140625" style="172"/>
    <col min="3073" max="3073" width="20.85546875" style="172" customWidth="1"/>
    <col min="3074" max="3074" width="48.5703125" style="172" customWidth="1"/>
    <col min="3075" max="3075" width="10.28515625" style="172" customWidth="1"/>
    <col min="3076" max="3076" width="10.5703125" style="172" customWidth="1"/>
    <col min="3077" max="3077" width="9.42578125" style="172" customWidth="1"/>
    <col min="3078" max="3328" width="9.140625" style="172"/>
    <col min="3329" max="3329" width="20.85546875" style="172" customWidth="1"/>
    <col min="3330" max="3330" width="48.5703125" style="172" customWidth="1"/>
    <col min="3331" max="3331" width="10.28515625" style="172" customWidth="1"/>
    <col min="3332" max="3332" width="10.5703125" style="172" customWidth="1"/>
    <col min="3333" max="3333" width="9.42578125" style="172" customWidth="1"/>
    <col min="3334" max="3584" width="9.140625" style="172"/>
    <col min="3585" max="3585" width="20.85546875" style="172" customWidth="1"/>
    <col min="3586" max="3586" width="48.5703125" style="172" customWidth="1"/>
    <col min="3587" max="3587" width="10.28515625" style="172" customWidth="1"/>
    <col min="3588" max="3588" width="10.5703125" style="172" customWidth="1"/>
    <col min="3589" max="3589" width="9.42578125" style="172" customWidth="1"/>
    <col min="3590" max="3840" width="9.140625" style="172"/>
    <col min="3841" max="3841" width="20.85546875" style="172" customWidth="1"/>
    <col min="3842" max="3842" width="48.5703125" style="172" customWidth="1"/>
    <col min="3843" max="3843" width="10.28515625" style="172" customWidth="1"/>
    <col min="3844" max="3844" width="10.5703125" style="172" customWidth="1"/>
    <col min="3845" max="3845" width="9.42578125" style="172" customWidth="1"/>
    <col min="3846" max="4096" width="9.140625" style="172"/>
    <col min="4097" max="4097" width="20.85546875" style="172" customWidth="1"/>
    <col min="4098" max="4098" width="48.5703125" style="172" customWidth="1"/>
    <col min="4099" max="4099" width="10.28515625" style="172" customWidth="1"/>
    <col min="4100" max="4100" width="10.5703125" style="172" customWidth="1"/>
    <col min="4101" max="4101" width="9.42578125" style="172" customWidth="1"/>
    <col min="4102" max="4352" width="9.140625" style="172"/>
    <col min="4353" max="4353" width="20.85546875" style="172" customWidth="1"/>
    <col min="4354" max="4354" width="48.5703125" style="172" customWidth="1"/>
    <col min="4355" max="4355" width="10.28515625" style="172" customWidth="1"/>
    <col min="4356" max="4356" width="10.5703125" style="172" customWidth="1"/>
    <col min="4357" max="4357" width="9.42578125" style="172" customWidth="1"/>
    <col min="4358" max="4608" width="9.140625" style="172"/>
    <col min="4609" max="4609" width="20.85546875" style="172" customWidth="1"/>
    <col min="4610" max="4610" width="48.5703125" style="172" customWidth="1"/>
    <col min="4611" max="4611" width="10.28515625" style="172" customWidth="1"/>
    <col min="4612" max="4612" width="10.5703125" style="172" customWidth="1"/>
    <col min="4613" max="4613" width="9.42578125" style="172" customWidth="1"/>
    <col min="4614" max="4864" width="9.140625" style="172"/>
    <col min="4865" max="4865" width="20.85546875" style="172" customWidth="1"/>
    <col min="4866" max="4866" width="48.5703125" style="172" customWidth="1"/>
    <col min="4867" max="4867" width="10.28515625" style="172" customWidth="1"/>
    <col min="4868" max="4868" width="10.5703125" style="172" customWidth="1"/>
    <col min="4869" max="4869" width="9.42578125" style="172" customWidth="1"/>
    <col min="4870" max="5120" width="9.140625" style="172"/>
    <col min="5121" max="5121" width="20.85546875" style="172" customWidth="1"/>
    <col min="5122" max="5122" width="48.5703125" style="172" customWidth="1"/>
    <col min="5123" max="5123" width="10.28515625" style="172" customWidth="1"/>
    <col min="5124" max="5124" width="10.5703125" style="172" customWidth="1"/>
    <col min="5125" max="5125" width="9.42578125" style="172" customWidth="1"/>
    <col min="5126" max="5376" width="9.140625" style="172"/>
    <col min="5377" max="5377" width="20.85546875" style="172" customWidth="1"/>
    <col min="5378" max="5378" width="48.5703125" style="172" customWidth="1"/>
    <col min="5379" max="5379" width="10.28515625" style="172" customWidth="1"/>
    <col min="5380" max="5380" width="10.5703125" style="172" customWidth="1"/>
    <col min="5381" max="5381" width="9.42578125" style="172" customWidth="1"/>
    <col min="5382" max="5632" width="9.140625" style="172"/>
    <col min="5633" max="5633" width="20.85546875" style="172" customWidth="1"/>
    <col min="5634" max="5634" width="48.5703125" style="172" customWidth="1"/>
    <col min="5635" max="5635" width="10.28515625" style="172" customWidth="1"/>
    <col min="5636" max="5636" width="10.5703125" style="172" customWidth="1"/>
    <col min="5637" max="5637" width="9.42578125" style="172" customWidth="1"/>
    <col min="5638" max="5888" width="9.140625" style="172"/>
    <col min="5889" max="5889" width="20.85546875" style="172" customWidth="1"/>
    <col min="5890" max="5890" width="48.5703125" style="172" customWidth="1"/>
    <col min="5891" max="5891" width="10.28515625" style="172" customWidth="1"/>
    <col min="5892" max="5892" width="10.5703125" style="172" customWidth="1"/>
    <col min="5893" max="5893" width="9.42578125" style="172" customWidth="1"/>
    <col min="5894" max="6144" width="9.140625" style="172"/>
    <col min="6145" max="6145" width="20.85546875" style="172" customWidth="1"/>
    <col min="6146" max="6146" width="48.5703125" style="172" customWidth="1"/>
    <col min="6147" max="6147" width="10.28515625" style="172" customWidth="1"/>
    <col min="6148" max="6148" width="10.5703125" style="172" customWidth="1"/>
    <col min="6149" max="6149" width="9.42578125" style="172" customWidth="1"/>
    <col min="6150" max="6400" width="9.140625" style="172"/>
    <col min="6401" max="6401" width="20.85546875" style="172" customWidth="1"/>
    <col min="6402" max="6402" width="48.5703125" style="172" customWidth="1"/>
    <col min="6403" max="6403" width="10.28515625" style="172" customWidth="1"/>
    <col min="6404" max="6404" width="10.5703125" style="172" customWidth="1"/>
    <col min="6405" max="6405" width="9.42578125" style="172" customWidth="1"/>
    <col min="6406" max="6656" width="9.140625" style="172"/>
    <col min="6657" max="6657" width="20.85546875" style="172" customWidth="1"/>
    <col min="6658" max="6658" width="48.5703125" style="172" customWidth="1"/>
    <col min="6659" max="6659" width="10.28515625" style="172" customWidth="1"/>
    <col min="6660" max="6660" width="10.5703125" style="172" customWidth="1"/>
    <col min="6661" max="6661" width="9.42578125" style="172" customWidth="1"/>
    <col min="6662" max="6912" width="9.140625" style="172"/>
    <col min="6913" max="6913" width="20.85546875" style="172" customWidth="1"/>
    <col min="6914" max="6914" width="48.5703125" style="172" customWidth="1"/>
    <col min="6915" max="6915" width="10.28515625" style="172" customWidth="1"/>
    <col min="6916" max="6916" width="10.5703125" style="172" customWidth="1"/>
    <col min="6917" max="6917" width="9.42578125" style="172" customWidth="1"/>
    <col min="6918" max="7168" width="9.140625" style="172"/>
    <col min="7169" max="7169" width="20.85546875" style="172" customWidth="1"/>
    <col min="7170" max="7170" width="48.5703125" style="172" customWidth="1"/>
    <col min="7171" max="7171" width="10.28515625" style="172" customWidth="1"/>
    <col min="7172" max="7172" width="10.5703125" style="172" customWidth="1"/>
    <col min="7173" max="7173" width="9.42578125" style="172" customWidth="1"/>
    <col min="7174" max="7424" width="9.140625" style="172"/>
    <col min="7425" max="7425" width="20.85546875" style="172" customWidth="1"/>
    <col min="7426" max="7426" width="48.5703125" style="172" customWidth="1"/>
    <col min="7427" max="7427" width="10.28515625" style="172" customWidth="1"/>
    <col min="7428" max="7428" width="10.5703125" style="172" customWidth="1"/>
    <col min="7429" max="7429" width="9.42578125" style="172" customWidth="1"/>
    <col min="7430" max="7680" width="9.140625" style="172"/>
    <col min="7681" max="7681" width="20.85546875" style="172" customWidth="1"/>
    <col min="7682" max="7682" width="48.5703125" style="172" customWidth="1"/>
    <col min="7683" max="7683" width="10.28515625" style="172" customWidth="1"/>
    <col min="7684" max="7684" width="10.5703125" style="172" customWidth="1"/>
    <col min="7685" max="7685" width="9.42578125" style="172" customWidth="1"/>
    <col min="7686" max="7936" width="9.140625" style="172"/>
    <col min="7937" max="7937" width="20.85546875" style="172" customWidth="1"/>
    <col min="7938" max="7938" width="48.5703125" style="172" customWidth="1"/>
    <col min="7939" max="7939" width="10.28515625" style="172" customWidth="1"/>
    <col min="7940" max="7940" width="10.5703125" style="172" customWidth="1"/>
    <col min="7941" max="7941" width="9.42578125" style="172" customWidth="1"/>
    <col min="7942" max="8192" width="9.140625" style="172"/>
    <col min="8193" max="8193" width="20.85546875" style="172" customWidth="1"/>
    <col min="8194" max="8194" width="48.5703125" style="172" customWidth="1"/>
    <col min="8195" max="8195" width="10.28515625" style="172" customWidth="1"/>
    <col min="8196" max="8196" width="10.5703125" style="172" customWidth="1"/>
    <col min="8197" max="8197" width="9.42578125" style="172" customWidth="1"/>
    <col min="8198" max="8448" width="9.140625" style="172"/>
    <col min="8449" max="8449" width="20.85546875" style="172" customWidth="1"/>
    <col min="8450" max="8450" width="48.5703125" style="172" customWidth="1"/>
    <col min="8451" max="8451" width="10.28515625" style="172" customWidth="1"/>
    <col min="8452" max="8452" width="10.5703125" style="172" customWidth="1"/>
    <col min="8453" max="8453" width="9.42578125" style="172" customWidth="1"/>
    <col min="8454" max="8704" width="9.140625" style="172"/>
    <col min="8705" max="8705" width="20.85546875" style="172" customWidth="1"/>
    <col min="8706" max="8706" width="48.5703125" style="172" customWidth="1"/>
    <col min="8707" max="8707" width="10.28515625" style="172" customWidth="1"/>
    <col min="8708" max="8708" width="10.5703125" style="172" customWidth="1"/>
    <col min="8709" max="8709" width="9.42578125" style="172" customWidth="1"/>
    <col min="8710" max="8960" width="9.140625" style="172"/>
    <col min="8961" max="8961" width="20.85546875" style="172" customWidth="1"/>
    <col min="8962" max="8962" width="48.5703125" style="172" customWidth="1"/>
    <col min="8963" max="8963" width="10.28515625" style="172" customWidth="1"/>
    <col min="8964" max="8964" width="10.5703125" style="172" customWidth="1"/>
    <col min="8965" max="8965" width="9.42578125" style="172" customWidth="1"/>
    <col min="8966" max="9216" width="9.140625" style="172"/>
    <col min="9217" max="9217" width="20.85546875" style="172" customWidth="1"/>
    <col min="9218" max="9218" width="48.5703125" style="172" customWidth="1"/>
    <col min="9219" max="9219" width="10.28515625" style="172" customWidth="1"/>
    <col min="9220" max="9220" width="10.5703125" style="172" customWidth="1"/>
    <col min="9221" max="9221" width="9.42578125" style="172" customWidth="1"/>
    <col min="9222" max="9472" width="9.140625" style="172"/>
    <col min="9473" max="9473" width="20.85546875" style="172" customWidth="1"/>
    <col min="9474" max="9474" width="48.5703125" style="172" customWidth="1"/>
    <col min="9475" max="9475" width="10.28515625" style="172" customWidth="1"/>
    <col min="9476" max="9476" width="10.5703125" style="172" customWidth="1"/>
    <col min="9477" max="9477" width="9.42578125" style="172" customWidth="1"/>
    <col min="9478" max="9728" width="9.140625" style="172"/>
    <col min="9729" max="9729" width="20.85546875" style="172" customWidth="1"/>
    <col min="9730" max="9730" width="48.5703125" style="172" customWidth="1"/>
    <col min="9731" max="9731" width="10.28515625" style="172" customWidth="1"/>
    <col min="9732" max="9732" width="10.5703125" style="172" customWidth="1"/>
    <col min="9733" max="9733" width="9.42578125" style="172" customWidth="1"/>
    <col min="9734" max="9984" width="9.140625" style="172"/>
    <col min="9985" max="9985" width="20.85546875" style="172" customWidth="1"/>
    <col min="9986" max="9986" width="48.5703125" style="172" customWidth="1"/>
    <col min="9987" max="9987" width="10.28515625" style="172" customWidth="1"/>
    <col min="9988" max="9988" width="10.5703125" style="172" customWidth="1"/>
    <col min="9989" max="9989" width="9.42578125" style="172" customWidth="1"/>
    <col min="9990" max="10240" width="9.140625" style="172"/>
    <col min="10241" max="10241" width="20.85546875" style="172" customWidth="1"/>
    <col min="10242" max="10242" width="48.5703125" style="172" customWidth="1"/>
    <col min="10243" max="10243" width="10.28515625" style="172" customWidth="1"/>
    <col min="10244" max="10244" width="10.5703125" style="172" customWidth="1"/>
    <col min="10245" max="10245" width="9.42578125" style="172" customWidth="1"/>
    <col min="10246" max="10496" width="9.140625" style="172"/>
    <col min="10497" max="10497" width="20.85546875" style="172" customWidth="1"/>
    <col min="10498" max="10498" width="48.5703125" style="172" customWidth="1"/>
    <col min="10499" max="10499" width="10.28515625" style="172" customWidth="1"/>
    <col min="10500" max="10500" width="10.5703125" style="172" customWidth="1"/>
    <col min="10501" max="10501" width="9.42578125" style="172" customWidth="1"/>
    <col min="10502" max="10752" width="9.140625" style="172"/>
    <col min="10753" max="10753" width="20.85546875" style="172" customWidth="1"/>
    <col min="10754" max="10754" width="48.5703125" style="172" customWidth="1"/>
    <col min="10755" max="10755" width="10.28515625" style="172" customWidth="1"/>
    <col min="10756" max="10756" width="10.5703125" style="172" customWidth="1"/>
    <col min="10757" max="10757" width="9.42578125" style="172" customWidth="1"/>
    <col min="10758" max="11008" width="9.140625" style="172"/>
    <col min="11009" max="11009" width="20.85546875" style="172" customWidth="1"/>
    <col min="11010" max="11010" width="48.5703125" style="172" customWidth="1"/>
    <col min="11011" max="11011" width="10.28515625" style="172" customWidth="1"/>
    <col min="11012" max="11012" width="10.5703125" style="172" customWidth="1"/>
    <col min="11013" max="11013" width="9.42578125" style="172" customWidth="1"/>
    <col min="11014" max="11264" width="9.140625" style="172"/>
    <col min="11265" max="11265" width="20.85546875" style="172" customWidth="1"/>
    <col min="11266" max="11266" width="48.5703125" style="172" customWidth="1"/>
    <col min="11267" max="11267" width="10.28515625" style="172" customWidth="1"/>
    <col min="11268" max="11268" width="10.5703125" style="172" customWidth="1"/>
    <col min="11269" max="11269" width="9.42578125" style="172" customWidth="1"/>
    <col min="11270" max="11520" width="9.140625" style="172"/>
    <col min="11521" max="11521" width="20.85546875" style="172" customWidth="1"/>
    <col min="11522" max="11522" width="48.5703125" style="172" customWidth="1"/>
    <col min="11523" max="11523" width="10.28515625" style="172" customWidth="1"/>
    <col min="11524" max="11524" width="10.5703125" style="172" customWidth="1"/>
    <col min="11525" max="11525" width="9.42578125" style="172" customWidth="1"/>
    <col min="11526" max="11776" width="9.140625" style="172"/>
    <col min="11777" max="11777" width="20.85546875" style="172" customWidth="1"/>
    <col min="11778" max="11778" width="48.5703125" style="172" customWidth="1"/>
    <col min="11779" max="11779" width="10.28515625" style="172" customWidth="1"/>
    <col min="11780" max="11780" width="10.5703125" style="172" customWidth="1"/>
    <col min="11781" max="11781" width="9.42578125" style="172" customWidth="1"/>
    <col min="11782" max="12032" width="9.140625" style="172"/>
    <col min="12033" max="12033" width="20.85546875" style="172" customWidth="1"/>
    <col min="12034" max="12034" width="48.5703125" style="172" customWidth="1"/>
    <col min="12035" max="12035" width="10.28515625" style="172" customWidth="1"/>
    <col min="12036" max="12036" width="10.5703125" style="172" customWidth="1"/>
    <col min="12037" max="12037" width="9.42578125" style="172" customWidth="1"/>
    <col min="12038" max="12288" width="9.140625" style="172"/>
    <col min="12289" max="12289" width="20.85546875" style="172" customWidth="1"/>
    <col min="12290" max="12290" width="48.5703125" style="172" customWidth="1"/>
    <col min="12291" max="12291" width="10.28515625" style="172" customWidth="1"/>
    <col min="12292" max="12292" width="10.5703125" style="172" customWidth="1"/>
    <col min="12293" max="12293" width="9.42578125" style="172" customWidth="1"/>
    <col min="12294" max="12544" width="9.140625" style="172"/>
    <col min="12545" max="12545" width="20.85546875" style="172" customWidth="1"/>
    <col min="12546" max="12546" width="48.5703125" style="172" customWidth="1"/>
    <col min="12547" max="12547" width="10.28515625" style="172" customWidth="1"/>
    <col min="12548" max="12548" width="10.5703125" style="172" customWidth="1"/>
    <col min="12549" max="12549" width="9.42578125" style="172" customWidth="1"/>
    <col min="12550" max="12800" width="9.140625" style="172"/>
    <col min="12801" max="12801" width="20.85546875" style="172" customWidth="1"/>
    <col min="12802" max="12802" width="48.5703125" style="172" customWidth="1"/>
    <col min="12803" max="12803" width="10.28515625" style="172" customWidth="1"/>
    <col min="12804" max="12804" width="10.5703125" style="172" customWidth="1"/>
    <col min="12805" max="12805" width="9.42578125" style="172" customWidth="1"/>
    <col min="12806" max="13056" width="9.140625" style="172"/>
    <col min="13057" max="13057" width="20.85546875" style="172" customWidth="1"/>
    <col min="13058" max="13058" width="48.5703125" style="172" customWidth="1"/>
    <col min="13059" max="13059" width="10.28515625" style="172" customWidth="1"/>
    <col min="13060" max="13060" width="10.5703125" style="172" customWidth="1"/>
    <col min="13061" max="13061" width="9.42578125" style="172" customWidth="1"/>
    <col min="13062" max="13312" width="9.140625" style="172"/>
    <col min="13313" max="13313" width="20.85546875" style="172" customWidth="1"/>
    <col min="13314" max="13314" width="48.5703125" style="172" customWidth="1"/>
    <col min="13315" max="13315" width="10.28515625" style="172" customWidth="1"/>
    <col min="13316" max="13316" width="10.5703125" style="172" customWidth="1"/>
    <col min="13317" max="13317" width="9.42578125" style="172" customWidth="1"/>
    <col min="13318" max="13568" width="9.140625" style="172"/>
    <col min="13569" max="13569" width="20.85546875" style="172" customWidth="1"/>
    <col min="13570" max="13570" width="48.5703125" style="172" customWidth="1"/>
    <col min="13571" max="13571" width="10.28515625" style="172" customWidth="1"/>
    <col min="13572" max="13572" width="10.5703125" style="172" customWidth="1"/>
    <col min="13573" max="13573" width="9.42578125" style="172" customWidth="1"/>
    <col min="13574" max="13824" width="9.140625" style="172"/>
    <col min="13825" max="13825" width="20.85546875" style="172" customWidth="1"/>
    <col min="13826" max="13826" width="48.5703125" style="172" customWidth="1"/>
    <col min="13827" max="13827" width="10.28515625" style="172" customWidth="1"/>
    <col min="13828" max="13828" width="10.5703125" style="172" customWidth="1"/>
    <col min="13829" max="13829" width="9.42578125" style="172" customWidth="1"/>
    <col min="13830" max="14080" width="9.140625" style="172"/>
    <col min="14081" max="14081" width="20.85546875" style="172" customWidth="1"/>
    <col min="14082" max="14082" width="48.5703125" style="172" customWidth="1"/>
    <col min="14083" max="14083" width="10.28515625" style="172" customWidth="1"/>
    <col min="14084" max="14084" width="10.5703125" style="172" customWidth="1"/>
    <col min="14085" max="14085" width="9.42578125" style="172" customWidth="1"/>
    <col min="14086" max="14336" width="9.140625" style="172"/>
    <col min="14337" max="14337" width="20.85546875" style="172" customWidth="1"/>
    <col min="14338" max="14338" width="48.5703125" style="172" customWidth="1"/>
    <col min="14339" max="14339" width="10.28515625" style="172" customWidth="1"/>
    <col min="14340" max="14340" width="10.5703125" style="172" customWidth="1"/>
    <col min="14341" max="14341" width="9.42578125" style="172" customWidth="1"/>
    <col min="14342" max="14592" width="9.140625" style="172"/>
    <col min="14593" max="14593" width="20.85546875" style="172" customWidth="1"/>
    <col min="14594" max="14594" width="48.5703125" style="172" customWidth="1"/>
    <col min="14595" max="14595" width="10.28515625" style="172" customWidth="1"/>
    <col min="14596" max="14596" width="10.5703125" style="172" customWidth="1"/>
    <col min="14597" max="14597" width="9.42578125" style="172" customWidth="1"/>
    <col min="14598" max="14848" width="9.140625" style="172"/>
    <col min="14849" max="14849" width="20.85546875" style="172" customWidth="1"/>
    <col min="14850" max="14850" width="48.5703125" style="172" customWidth="1"/>
    <col min="14851" max="14851" width="10.28515625" style="172" customWidth="1"/>
    <col min="14852" max="14852" width="10.5703125" style="172" customWidth="1"/>
    <col min="14853" max="14853" width="9.42578125" style="172" customWidth="1"/>
    <col min="14854" max="15104" width="9.140625" style="172"/>
    <col min="15105" max="15105" width="20.85546875" style="172" customWidth="1"/>
    <col min="15106" max="15106" width="48.5703125" style="172" customWidth="1"/>
    <col min="15107" max="15107" width="10.28515625" style="172" customWidth="1"/>
    <col min="15108" max="15108" width="10.5703125" style="172" customWidth="1"/>
    <col min="15109" max="15109" width="9.42578125" style="172" customWidth="1"/>
    <col min="15110" max="15360" width="9.140625" style="172"/>
    <col min="15361" max="15361" width="20.85546875" style="172" customWidth="1"/>
    <col min="15362" max="15362" width="48.5703125" style="172" customWidth="1"/>
    <col min="15363" max="15363" width="10.28515625" style="172" customWidth="1"/>
    <col min="15364" max="15364" width="10.5703125" style="172" customWidth="1"/>
    <col min="15365" max="15365" width="9.42578125" style="172" customWidth="1"/>
    <col min="15366" max="15616" width="9.140625" style="172"/>
    <col min="15617" max="15617" width="20.85546875" style="172" customWidth="1"/>
    <col min="15618" max="15618" width="48.5703125" style="172" customWidth="1"/>
    <col min="15619" max="15619" width="10.28515625" style="172" customWidth="1"/>
    <col min="15620" max="15620" width="10.5703125" style="172" customWidth="1"/>
    <col min="15621" max="15621" width="9.42578125" style="172" customWidth="1"/>
    <col min="15622" max="15872" width="9.140625" style="172"/>
    <col min="15873" max="15873" width="20.85546875" style="172" customWidth="1"/>
    <col min="15874" max="15874" width="48.5703125" style="172" customWidth="1"/>
    <col min="15875" max="15875" width="10.28515625" style="172" customWidth="1"/>
    <col min="15876" max="15876" width="10.5703125" style="172" customWidth="1"/>
    <col min="15877" max="15877" width="9.42578125" style="172" customWidth="1"/>
    <col min="15878" max="16128" width="9.140625" style="172"/>
    <col min="16129" max="16129" width="20.85546875" style="172" customWidth="1"/>
    <col min="16130" max="16130" width="48.5703125" style="172" customWidth="1"/>
    <col min="16131" max="16131" width="10.28515625" style="172" customWidth="1"/>
    <col min="16132" max="16132" width="10.5703125" style="172" customWidth="1"/>
    <col min="16133" max="16133" width="9.42578125" style="172" customWidth="1"/>
    <col min="16134" max="16384" width="9.140625" style="172"/>
  </cols>
  <sheetData>
    <row r="1" spans="1:5" x14ac:dyDescent="0.25">
      <c r="C1" s="405" t="s">
        <v>170</v>
      </c>
      <c r="D1" s="405"/>
      <c r="E1" s="405"/>
    </row>
    <row r="2" spans="1:5" x14ac:dyDescent="0.25">
      <c r="C2" s="406" t="s">
        <v>1</v>
      </c>
      <c r="D2" s="406"/>
      <c r="E2" s="406"/>
    </row>
    <row r="3" spans="1:5" x14ac:dyDescent="0.25">
      <c r="C3" s="407" t="s">
        <v>2</v>
      </c>
      <c r="D3" s="407"/>
      <c r="E3" s="407"/>
    </row>
    <row r="4" spans="1:5" x14ac:dyDescent="0.25">
      <c r="C4" s="406" t="s">
        <v>565</v>
      </c>
      <c r="D4" s="406"/>
      <c r="E4" s="406"/>
    </row>
    <row r="7" spans="1:5" ht="15.75" customHeight="1" x14ac:dyDescent="0.25">
      <c r="A7" s="408" t="s">
        <v>556</v>
      </c>
      <c r="B7" s="408"/>
      <c r="C7" s="408"/>
      <c r="D7" s="408"/>
      <c r="E7" s="408"/>
    </row>
    <row r="8" spans="1:5" ht="15" customHeight="1" x14ac:dyDescent="0.25">
      <c r="A8" s="408"/>
      <c r="B8" s="408"/>
      <c r="C8" s="408"/>
      <c r="D8" s="408"/>
      <c r="E8" s="408"/>
    </row>
    <row r="9" spans="1:5" x14ac:dyDescent="0.25">
      <c r="A9" s="409"/>
      <c r="B9" s="409"/>
      <c r="C9" s="409"/>
      <c r="D9" s="409"/>
      <c r="E9" s="409"/>
    </row>
    <row r="10" spans="1:5" x14ac:dyDescent="0.25">
      <c r="A10" s="402" t="s">
        <v>171</v>
      </c>
      <c r="B10" s="404" t="s">
        <v>172</v>
      </c>
      <c r="C10" s="395" t="s">
        <v>173</v>
      </c>
      <c r="D10" s="395" t="s">
        <v>173</v>
      </c>
      <c r="E10" s="395" t="s">
        <v>173</v>
      </c>
    </row>
    <row r="11" spans="1:5" ht="42.75" x14ac:dyDescent="0.25">
      <c r="A11" s="403"/>
      <c r="B11" s="404"/>
      <c r="C11" s="396" t="s">
        <v>308</v>
      </c>
      <c r="D11" s="396" t="s">
        <v>309</v>
      </c>
      <c r="E11" s="396" t="s">
        <v>310</v>
      </c>
    </row>
    <row r="12" spans="1:5" s="174" customFormat="1" ht="12.75" customHeight="1" x14ac:dyDescent="0.25">
      <c r="A12" s="173">
        <v>1</v>
      </c>
      <c r="B12" s="173">
        <v>2</v>
      </c>
      <c r="C12" s="173">
        <v>3</v>
      </c>
      <c r="D12" s="173">
        <v>4</v>
      </c>
      <c r="E12" s="173">
        <v>5</v>
      </c>
    </row>
    <row r="13" spans="1:5" ht="51" customHeight="1" x14ac:dyDescent="0.25">
      <c r="A13" s="175" t="s">
        <v>174</v>
      </c>
      <c r="B13" s="176" t="s">
        <v>175</v>
      </c>
      <c r="C13" s="295">
        <f>C14</f>
        <v>26224.2</v>
      </c>
      <c r="D13" s="295">
        <f>D14</f>
        <v>27150.399999999998</v>
      </c>
      <c r="E13" s="295">
        <f>E14</f>
        <v>28046.9</v>
      </c>
    </row>
    <row r="14" spans="1:5" ht="39" customHeight="1" x14ac:dyDescent="0.25">
      <c r="A14" s="175" t="s">
        <v>174</v>
      </c>
      <c r="B14" s="176" t="s">
        <v>176</v>
      </c>
      <c r="C14" s="295">
        <f>доходы!C31</f>
        <v>26224.2</v>
      </c>
      <c r="D14" s="295">
        <f>доходы!E31</f>
        <v>27150.399999999998</v>
      </c>
      <c r="E14" s="295">
        <f>доходы!F31</f>
        <v>28046.9</v>
      </c>
    </row>
    <row r="15" spans="1:5" ht="39" customHeight="1" x14ac:dyDescent="0.25">
      <c r="A15" s="175" t="s">
        <v>177</v>
      </c>
      <c r="B15" s="176" t="s">
        <v>178</v>
      </c>
      <c r="C15" s="181">
        <f>доходы!C33+доходы!C34+доходы!C35+доходы!C36+доходы!C37</f>
        <v>6003.3</v>
      </c>
      <c r="D15" s="181">
        <f>доходы!E33+доходы!E34+доходы!E35+доходы!E36+доходы!E37+доходы!E39</f>
        <v>2248.3000000000002</v>
      </c>
      <c r="E15" s="181">
        <f>доходы!F33+доходы!F34+доходы!F35+доходы!F36+доходы!F37+доходы!F39</f>
        <v>1567.5</v>
      </c>
    </row>
    <row r="16" spans="1:5" ht="39" customHeight="1" x14ac:dyDescent="0.25">
      <c r="A16" s="175" t="s">
        <v>552</v>
      </c>
      <c r="B16" s="176" t="s">
        <v>553</v>
      </c>
      <c r="C16" s="181">
        <f>доходы!C38</f>
        <v>8000</v>
      </c>
      <c r="D16" s="181">
        <v>0</v>
      </c>
      <c r="E16" s="181">
        <f>доходы!E38</f>
        <v>0</v>
      </c>
    </row>
    <row r="17" spans="1:5" ht="120" x14ac:dyDescent="0.25">
      <c r="A17" s="175" t="s">
        <v>322</v>
      </c>
      <c r="B17" s="176" t="s">
        <v>317</v>
      </c>
      <c r="C17" s="181">
        <f>доходы!C39</f>
        <v>28789.20767</v>
      </c>
      <c r="D17" s="181">
        <f>доходы!E39</f>
        <v>0</v>
      </c>
      <c r="E17" s="181">
        <f>доходы!F39</f>
        <v>0</v>
      </c>
    </row>
    <row r="18" spans="1:5" ht="42.6" customHeight="1" x14ac:dyDescent="0.25">
      <c r="A18" s="175" t="s">
        <v>179</v>
      </c>
      <c r="B18" s="176" t="s">
        <v>180</v>
      </c>
      <c r="C18" s="181">
        <f>доходы!C41</f>
        <v>3.52</v>
      </c>
      <c r="D18" s="181">
        <f>доходы!E41</f>
        <v>3.52</v>
      </c>
      <c r="E18" s="181">
        <f>доходы!F41</f>
        <v>3.52</v>
      </c>
    </row>
    <row r="19" spans="1:5" ht="75" x14ac:dyDescent="0.25">
      <c r="A19" s="177" t="s">
        <v>181</v>
      </c>
      <c r="B19" s="178" t="s">
        <v>57</v>
      </c>
      <c r="C19" s="286">
        <f>доходы!C42</f>
        <v>299.60000000000002</v>
      </c>
      <c r="D19" s="286">
        <f>доходы!E42</f>
        <v>309.89999999999998</v>
      </c>
      <c r="E19" s="286">
        <v>0</v>
      </c>
    </row>
    <row r="20" spans="1:5" ht="45" x14ac:dyDescent="0.25">
      <c r="A20" s="179" t="s">
        <v>182</v>
      </c>
      <c r="B20" s="180" t="s">
        <v>62</v>
      </c>
      <c r="C20" s="181">
        <v>0</v>
      </c>
      <c r="D20" s="181">
        <v>0</v>
      </c>
      <c r="E20" s="181">
        <v>0</v>
      </c>
    </row>
    <row r="21" spans="1:5" x14ac:dyDescent="0.25">
      <c r="A21" s="182"/>
      <c r="B21" s="183" t="s">
        <v>183</v>
      </c>
      <c r="C21" s="184">
        <f>C13+C15+C16+C17+C18+C19</f>
        <v>69319.827670000013</v>
      </c>
      <c r="D21" s="184">
        <f t="shared" ref="D21:E21" si="0">D13+D15+D18+D19</f>
        <v>29712.12</v>
      </c>
      <c r="E21" s="184">
        <f t="shared" si="0"/>
        <v>29617.920000000002</v>
      </c>
    </row>
    <row r="22" spans="1:5" x14ac:dyDescent="0.2">
      <c r="A22" s="185"/>
      <c r="B22" s="185"/>
      <c r="C22" s="186"/>
      <c r="D22" s="187"/>
      <c r="E22" s="187"/>
    </row>
    <row r="23" spans="1:5" ht="102.75" customHeight="1" x14ac:dyDescent="0.25">
      <c r="A23"/>
      <c r="B23"/>
      <c r="C23"/>
    </row>
    <row r="24" spans="1:5" ht="69" customHeight="1" x14ac:dyDescent="0.25">
      <c r="A24"/>
      <c r="B24"/>
      <c r="C24"/>
    </row>
    <row r="25" spans="1:5" x14ac:dyDescent="0.25">
      <c r="A25"/>
      <c r="B25"/>
      <c r="C25"/>
    </row>
    <row r="26" spans="1:5" x14ac:dyDescent="0.25">
      <c r="A26"/>
      <c r="B26"/>
      <c r="C26"/>
    </row>
    <row r="27" spans="1:5" x14ac:dyDescent="0.25">
      <c r="A27"/>
      <c r="B27"/>
      <c r="C27"/>
    </row>
    <row r="28" spans="1:5" x14ac:dyDescent="0.25">
      <c r="A28"/>
      <c r="B28"/>
      <c r="C28"/>
    </row>
    <row r="29" spans="1:5" ht="85.5" customHeight="1" x14ac:dyDescent="0.25">
      <c r="A29"/>
      <c r="B29"/>
      <c r="C29"/>
    </row>
    <row r="30" spans="1:5" ht="80.25" customHeight="1" x14ac:dyDescent="0.25">
      <c r="A30"/>
      <c r="B30"/>
      <c r="C30"/>
    </row>
    <row r="31" spans="1:5" ht="102.75" customHeight="1" x14ac:dyDescent="0.25">
      <c r="A31"/>
      <c r="B31"/>
      <c r="C31"/>
    </row>
    <row r="32" spans="1:5" x14ac:dyDescent="0.25">
      <c r="A32"/>
      <c r="B32"/>
      <c r="C32"/>
    </row>
    <row r="33" spans="1:3" x14ac:dyDescent="0.25">
      <c r="A33"/>
      <c r="B33"/>
      <c r="C33"/>
    </row>
    <row r="34" spans="1:3" x14ac:dyDescent="0.25">
      <c r="A34"/>
      <c r="B34"/>
      <c r="C34"/>
    </row>
    <row r="35" spans="1:3" x14ac:dyDescent="0.25">
      <c r="A35"/>
      <c r="B35"/>
      <c r="C35"/>
    </row>
    <row r="36" spans="1:3" ht="66" customHeight="1" x14ac:dyDescent="0.25">
      <c r="A36"/>
      <c r="B36"/>
      <c r="C36"/>
    </row>
    <row r="37" spans="1:3" ht="81" customHeight="1" x14ac:dyDescent="0.25">
      <c r="A37"/>
      <c r="B37"/>
      <c r="C37"/>
    </row>
    <row r="38" spans="1:3" ht="68.25" customHeight="1" x14ac:dyDescent="0.25">
      <c r="A38"/>
      <c r="B38"/>
      <c r="C38"/>
    </row>
    <row r="39" spans="1:3" ht="94.5" customHeight="1" x14ac:dyDescent="0.25">
      <c r="A39"/>
      <c r="B39"/>
      <c r="C39"/>
    </row>
    <row r="40" spans="1:3" x14ac:dyDescent="0.25">
      <c r="A40"/>
      <c r="B40"/>
      <c r="C40"/>
    </row>
    <row r="41" spans="1:3" x14ac:dyDescent="0.25">
      <c r="A41"/>
      <c r="B41"/>
      <c r="C41"/>
    </row>
    <row r="42" spans="1:3" x14ac:dyDescent="0.25">
      <c r="A42"/>
      <c r="B42"/>
      <c r="C42"/>
    </row>
    <row r="43" spans="1:3" ht="65.25" customHeight="1" x14ac:dyDescent="0.25">
      <c r="A43"/>
      <c r="B43"/>
      <c r="C43"/>
    </row>
    <row r="44" spans="1:3" ht="81" customHeight="1" x14ac:dyDescent="0.25">
      <c r="A44"/>
      <c r="B44"/>
      <c r="C44"/>
    </row>
    <row r="45" spans="1:3" ht="60.75" customHeight="1" x14ac:dyDescent="0.25">
      <c r="A45"/>
      <c r="B45"/>
      <c r="C45"/>
    </row>
    <row r="46" spans="1:3" ht="63.75" customHeight="1" x14ac:dyDescent="0.25">
      <c r="A46"/>
      <c r="B46"/>
      <c r="C46"/>
    </row>
    <row r="47" spans="1:3" ht="52.5" customHeight="1" x14ac:dyDescent="0.25">
      <c r="A47"/>
      <c r="B47"/>
      <c r="C47"/>
    </row>
    <row r="48" spans="1:3" ht="65.25" customHeight="1" x14ac:dyDescent="0.25">
      <c r="A48"/>
      <c r="B48"/>
      <c r="C48"/>
    </row>
    <row r="49" spans="1:3" ht="97.5" customHeight="1" x14ac:dyDescent="0.25">
      <c r="A49"/>
      <c r="B49"/>
      <c r="C49"/>
    </row>
    <row r="50" spans="1:3" ht="78.75" customHeight="1" x14ac:dyDescent="0.25">
      <c r="A50"/>
      <c r="B50"/>
      <c r="C50"/>
    </row>
    <row r="51" spans="1:3" ht="48" customHeight="1" x14ac:dyDescent="0.25">
      <c r="A51"/>
      <c r="B51"/>
      <c r="C51"/>
    </row>
    <row r="52" spans="1:3" ht="84" customHeight="1" x14ac:dyDescent="0.25">
      <c r="A52"/>
      <c r="B52"/>
      <c r="C52"/>
    </row>
    <row r="53" spans="1:3" ht="65.25" customHeight="1" x14ac:dyDescent="0.25">
      <c r="A53"/>
      <c r="B53"/>
      <c r="C53"/>
    </row>
    <row r="54" spans="1:3" x14ac:dyDescent="0.25">
      <c r="A54"/>
      <c r="B54"/>
      <c r="C54"/>
    </row>
    <row r="55" spans="1:3" x14ac:dyDescent="0.25">
      <c r="A55"/>
      <c r="B55"/>
      <c r="C55"/>
    </row>
    <row r="56" spans="1:3" x14ac:dyDescent="0.25">
      <c r="A56"/>
      <c r="B56"/>
      <c r="C56"/>
    </row>
    <row r="57" spans="1:3" x14ac:dyDescent="0.25">
      <c r="A57"/>
      <c r="B57"/>
      <c r="C57"/>
    </row>
    <row r="58" spans="1:3" x14ac:dyDescent="0.25">
      <c r="A58"/>
      <c r="B58"/>
      <c r="C58"/>
    </row>
    <row r="59" spans="1:3" x14ac:dyDescent="0.25">
      <c r="A59"/>
      <c r="B59"/>
      <c r="C59"/>
    </row>
    <row r="60" spans="1:3" ht="21" customHeight="1" x14ac:dyDescent="0.25">
      <c r="A60"/>
      <c r="B60"/>
      <c r="C60"/>
    </row>
    <row r="61" spans="1:3" ht="51" customHeight="1" x14ac:dyDescent="0.25">
      <c r="A61"/>
      <c r="B61"/>
      <c r="C61"/>
    </row>
    <row r="62" spans="1:3" x14ac:dyDescent="0.25">
      <c r="A62"/>
      <c r="B62"/>
      <c r="C62"/>
    </row>
    <row r="63" spans="1:3" x14ac:dyDescent="0.25">
      <c r="A63"/>
      <c r="B63"/>
      <c r="C63"/>
    </row>
    <row r="64" spans="1:3" ht="24.75" customHeight="1" x14ac:dyDescent="0.25">
      <c r="A64"/>
      <c r="B64"/>
      <c r="C64"/>
    </row>
    <row r="65" spans="1:3" x14ac:dyDescent="0.25">
      <c r="A65"/>
      <c r="B65"/>
      <c r="C65"/>
    </row>
    <row r="66" spans="1:3" ht="22.5" customHeight="1" x14ac:dyDescent="0.25">
      <c r="A66"/>
      <c r="B66"/>
      <c r="C66"/>
    </row>
    <row r="67" spans="1:3" x14ac:dyDescent="0.25">
      <c r="A67"/>
      <c r="B67"/>
      <c r="C67"/>
    </row>
  </sheetData>
  <mergeCells count="7">
    <mergeCell ref="A10:A11"/>
    <mergeCell ref="B10:B11"/>
    <mergeCell ref="C1:E1"/>
    <mergeCell ref="C2:E2"/>
    <mergeCell ref="C3:E3"/>
    <mergeCell ref="C4:E4"/>
    <mergeCell ref="A7:E9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48"/>
  <sheetViews>
    <sheetView workbookViewId="0">
      <selection sqref="A1:F34"/>
    </sheetView>
  </sheetViews>
  <sheetFormatPr defaultRowHeight="15" x14ac:dyDescent="0.25"/>
  <cols>
    <col min="1" max="1" width="37.140625" customWidth="1"/>
    <col min="2" max="2" width="8.140625" style="148" customWidth="1"/>
    <col min="3" max="3" width="7.140625" style="148" customWidth="1"/>
    <col min="4" max="4" width="12.140625" style="148" customWidth="1"/>
    <col min="5" max="5" width="12" customWidth="1"/>
    <col min="6" max="6" width="10.8554687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x14ac:dyDescent="0.25">
      <c r="B1" s="137" t="s">
        <v>329</v>
      </c>
      <c r="C1" s="137"/>
      <c r="D1" s="137"/>
    </row>
    <row r="2" spans="1:6" x14ac:dyDescent="0.25">
      <c r="B2" s="138" t="s">
        <v>152</v>
      </c>
      <c r="C2" s="138"/>
      <c r="D2" s="138"/>
    </row>
    <row r="3" spans="1:6" x14ac:dyDescent="0.25">
      <c r="B3" s="138" t="s">
        <v>2</v>
      </c>
      <c r="C3" s="138"/>
      <c r="D3" s="138"/>
    </row>
    <row r="4" spans="1:6" x14ac:dyDescent="0.25">
      <c r="B4" s="138" t="s">
        <v>565</v>
      </c>
      <c r="C4" s="138"/>
      <c r="D4" s="138"/>
    </row>
    <row r="5" spans="1:6" ht="50.25" customHeight="1" thickBot="1" x14ac:dyDescent="0.3">
      <c r="A5" s="410" t="s">
        <v>557</v>
      </c>
      <c r="B5" s="410"/>
      <c r="C5" s="410"/>
      <c r="D5" s="410"/>
      <c r="E5" s="410"/>
      <c r="F5" s="410"/>
    </row>
    <row r="6" spans="1:6" ht="15.75" customHeight="1" x14ac:dyDescent="0.25">
      <c r="A6" s="411" t="s">
        <v>4</v>
      </c>
      <c r="B6" s="413" t="s">
        <v>153</v>
      </c>
      <c r="C6" s="413" t="s">
        <v>153</v>
      </c>
      <c r="D6" s="415" t="s">
        <v>212</v>
      </c>
      <c r="E6" s="415" t="s">
        <v>314</v>
      </c>
      <c r="F6" s="418" t="s">
        <v>315</v>
      </c>
    </row>
    <row r="7" spans="1:6" s="139" customFormat="1" ht="16.5" customHeight="1" x14ac:dyDescent="0.2">
      <c r="A7" s="412"/>
      <c r="B7" s="414"/>
      <c r="C7" s="414"/>
      <c r="D7" s="416"/>
      <c r="E7" s="416"/>
      <c r="F7" s="419"/>
    </row>
    <row r="8" spans="1:6" ht="19.5" customHeight="1" x14ac:dyDescent="0.25">
      <c r="A8" s="412"/>
      <c r="B8" s="414"/>
      <c r="C8" s="414"/>
      <c r="D8" s="417"/>
      <c r="E8" s="417"/>
      <c r="F8" s="420"/>
    </row>
    <row r="9" spans="1:6" ht="0.75" hidden="1" customHeight="1" x14ac:dyDescent="0.25">
      <c r="A9" s="412"/>
      <c r="B9" s="414"/>
      <c r="C9" s="414"/>
      <c r="D9" s="140"/>
      <c r="E9" s="140"/>
      <c r="F9" s="171"/>
    </row>
    <row r="10" spans="1:6" ht="15.75" customHeight="1" x14ac:dyDescent="0.25">
      <c r="A10" s="141" t="s">
        <v>154</v>
      </c>
      <c r="B10" s="142" t="s">
        <v>85</v>
      </c>
      <c r="C10" s="142"/>
      <c r="D10" s="143">
        <f>SUM(D11:D14)</f>
        <v>17745.32</v>
      </c>
      <c r="E10" s="143">
        <f>E11+E13+E14</f>
        <v>17974.52</v>
      </c>
      <c r="F10" s="143">
        <f>F11+F13+F14</f>
        <v>18420.52</v>
      </c>
    </row>
    <row r="11" spans="1:6" ht="36.75" customHeight="1" x14ac:dyDescent="0.25">
      <c r="A11" s="145" t="s">
        <v>155</v>
      </c>
      <c r="B11" s="146"/>
      <c r="C11" s="146" t="s">
        <v>88</v>
      </c>
      <c r="D11" s="147">
        <v>16008.52</v>
      </c>
      <c r="E11" s="147">
        <v>16424.52</v>
      </c>
      <c r="F11" s="147">
        <v>16820.52</v>
      </c>
    </row>
    <row r="12" spans="1:6" ht="23.25" customHeight="1" x14ac:dyDescent="0.25">
      <c r="A12" s="145" t="s">
        <v>60</v>
      </c>
      <c r="B12" s="146"/>
      <c r="C12" s="146" t="s">
        <v>95</v>
      </c>
      <c r="D12" s="147">
        <v>336.8</v>
      </c>
      <c r="E12" s="147">
        <v>0</v>
      </c>
      <c r="F12" s="147">
        <v>0</v>
      </c>
    </row>
    <row r="13" spans="1:6" ht="31.5" customHeight="1" x14ac:dyDescent="0.25">
      <c r="A13" s="145" t="s">
        <v>156</v>
      </c>
      <c r="B13" s="146"/>
      <c r="C13" s="146" t="s">
        <v>98</v>
      </c>
      <c r="D13" s="147">
        <v>1000</v>
      </c>
      <c r="E13" s="147">
        <v>1000</v>
      </c>
      <c r="F13" s="147">
        <v>1000</v>
      </c>
    </row>
    <row r="14" spans="1:6" ht="35.25" customHeight="1" x14ac:dyDescent="0.25">
      <c r="A14" s="145" t="s">
        <v>102</v>
      </c>
      <c r="B14" s="146"/>
      <c r="C14" s="146" t="s">
        <v>103</v>
      </c>
      <c r="D14" s="147">
        <v>400</v>
      </c>
      <c r="E14" s="147">
        <v>550</v>
      </c>
      <c r="F14" s="147">
        <v>600</v>
      </c>
    </row>
    <row r="15" spans="1:6" ht="18.75" customHeight="1" x14ac:dyDescent="0.25">
      <c r="A15" s="154" t="s">
        <v>157</v>
      </c>
      <c r="B15" s="155" t="s">
        <v>105</v>
      </c>
      <c r="C15" s="156"/>
      <c r="D15" s="157">
        <f>+D16</f>
        <v>299.60000000000002</v>
      </c>
      <c r="E15" s="157">
        <f>+E16</f>
        <v>309.89999999999998</v>
      </c>
      <c r="F15" s="157">
        <f>+F16</f>
        <v>0</v>
      </c>
    </row>
    <row r="16" spans="1:6" ht="50.25" customHeight="1" x14ac:dyDescent="0.25">
      <c r="A16" s="145" t="s">
        <v>158</v>
      </c>
      <c r="B16" s="146"/>
      <c r="C16" s="146" t="s">
        <v>107</v>
      </c>
      <c r="D16" s="147">
        <v>299.60000000000002</v>
      </c>
      <c r="E16" s="147">
        <v>309.89999999999998</v>
      </c>
      <c r="F16" s="147">
        <f>'[1]ПРИЛОЖЕНИЕ 7'!H46</f>
        <v>0</v>
      </c>
    </row>
    <row r="17" spans="1:6" ht="43.5" customHeight="1" x14ac:dyDescent="0.25">
      <c r="A17" s="264" t="s">
        <v>282</v>
      </c>
      <c r="B17" s="265" t="s">
        <v>283</v>
      </c>
      <c r="C17" s="265"/>
      <c r="D17" s="266">
        <f>D18</f>
        <v>500</v>
      </c>
      <c r="E17" s="266">
        <f>E18</f>
        <v>700</v>
      </c>
      <c r="F17" s="266">
        <f>F18</f>
        <v>700</v>
      </c>
    </row>
    <row r="18" spans="1:6" ht="26.25" customHeight="1" x14ac:dyDescent="0.25">
      <c r="A18" s="262" t="s">
        <v>275</v>
      </c>
      <c r="B18" s="263"/>
      <c r="C18" s="267" t="s">
        <v>276</v>
      </c>
      <c r="D18" s="268">
        <v>500</v>
      </c>
      <c r="E18" s="268">
        <v>700</v>
      </c>
      <c r="F18" s="268">
        <v>700</v>
      </c>
    </row>
    <row r="19" spans="1:6" ht="15.75" customHeight="1" x14ac:dyDescent="0.25">
      <c r="A19" s="154" t="s">
        <v>159</v>
      </c>
      <c r="B19" s="155" t="s">
        <v>109</v>
      </c>
      <c r="C19" s="156"/>
      <c r="D19" s="157">
        <f>SUM(D20:D21)</f>
        <v>7219.1760000000004</v>
      </c>
      <c r="E19" s="157">
        <f>SUM(E20:E21)</f>
        <v>10715</v>
      </c>
      <c r="F19" s="157">
        <f>SUM(F20:F21)</f>
        <v>10715</v>
      </c>
    </row>
    <row r="20" spans="1:6" ht="17.25" customHeight="1" x14ac:dyDescent="0.25">
      <c r="A20" s="145" t="s">
        <v>160</v>
      </c>
      <c r="B20" s="146"/>
      <c r="C20" s="146" t="s">
        <v>112</v>
      </c>
      <c r="D20" s="159">
        <v>6714.1760000000004</v>
      </c>
      <c r="E20" s="159">
        <v>10410</v>
      </c>
      <c r="F20" s="159">
        <v>10410</v>
      </c>
    </row>
    <row r="21" spans="1:6" ht="15" customHeight="1" x14ac:dyDescent="0.25">
      <c r="A21" s="145" t="s">
        <v>114</v>
      </c>
      <c r="B21" s="146"/>
      <c r="C21" s="146" t="s">
        <v>115</v>
      </c>
      <c r="D21" s="159">
        <v>505</v>
      </c>
      <c r="E21" s="159">
        <v>305</v>
      </c>
      <c r="F21" s="159">
        <v>305</v>
      </c>
    </row>
    <row r="22" spans="1:6" s="16" customFormat="1" ht="13.5" customHeight="1" x14ac:dyDescent="0.25">
      <c r="A22" s="160" t="s">
        <v>161</v>
      </c>
      <c r="B22" s="161" t="s">
        <v>117</v>
      </c>
      <c r="C22" s="161"/>
      <c r="D22" s="157">
        <f>SUM(D23:D25)</f>
        <v>65437.456869999995</v>
      </c>
      <c r="E22" s="157">
        <f>SUM(E23:E25)</f>
        <v>20171.651000000002</v>
      </c>
      <c r="F22" s="157">
        <f>SUM(F23:F25)</f>
        <v>18827.849999999999</v>
      </c>
    </row>
    <row r="23" spans="1:6" x14ac:dyDescent="0.25">
      <c r="A23" s="145" t="s">
        <v>118</v>
      </c>
      <c r="B23" s="146"/>
      <c r="C23" s="146" t="s">
        <v>119</v>
      </c>
      <c r="D23" s="159">
        <v>30881.89287</v>
      </c>
      <c r="E23" s="159">
        <v>1488.52</v>
      </c>
      <c r="F23" s="159">
        <f>'[1]ПРИЛОЖЕНИЕ 7'!H67</f>
        <v>1492.85</v>
      </c>
    </row>
    <row r="24" spans="1:6" x14ac:dyDescent="0.25">
      <c r="A24" s="145" t="s">
        <v>120</v>
      </c>
      <c r="B24" s="146"/>
      <c r="C24" s="146" t="s">
        <v>121</v>
      </c>
      <c r="D24" s="159">
        <v>159.86000000000001</v>
      </c>
      <c r="E24" s="159">
        <f>'[1]ПРИЛОЖЕНИЕ 7'!G72</f>
        <v>35</v>
      </c>
      <c r="F24" s="159">
        <f>'[1]ПРИЛОЖЕНИЕ 7'!H72</f>
        <v>35</v>
      </c>
    </row>
    <row r="25" spans="1:6" x14ac:dyDescent="0.25">
      <c r="A25" s="145" t="s">
        <v>122</v>
      </c>
      <c r="B25" s="146"/>
      <c r="C25" s="146" t="s">
        <v>123</v>
      </c>
      <c r="D25" s="159">
        <f>26395.704+8000</f>
        <v>34395.703999999998</v>
      </c>
      <c r="E25" s="159">
        <v>18648.131000000001</v>
      </c>
      <c r="F25" s="159">
        <v>17300</v>
      </c>
    </row>
    <row r="26" spans="1:6" s="16" customFormat="1" ht="14.45" customHeight="1" x14ac:dyDescent="0.25">
      <c r="A26" s="160" t="s">
        <v>162</v>
      </c>
      <c r="B26" s="161" t="s">
        <v>125</v>
      </c>
      <c r="C26" s="161"/>
      <c r="D26" s="157">
        <f>+D27</f>
        <v>590.6</v>
      </c>
      <c r="E26" s="157">
        <f>+E27</f>
        <v>300</v>
      </c>
      <c r="F26" s="157">
        <f>+F27</f>
        <v>400</v>
      </c>
    </row>
    <row r="27" spans="1:6" s="16" customFormat="1" ht="27" customHeight="1" x14ac:dyDescent="0.25">
      <c r="A27" s="162" t="s">
        <v>126</v>
      </c>
      <c r="B27" s="163"/>
      <c r="C27" s="163" t="s">
        <v>127</v>
      </c>
      <c r="D27" s="147">
        <v>590.6</v>
      </c>
      <c r="E27" s="147">
        <v>300</v>
      </c>
      <c r="F27" s="147">
        <v>400</v>
      </c>
    </row>
    <row r="28" spans="1:6" ht="27.75" customHeight="1" x14ac:dyDescent="0.25">
      <c r="A28" s="154" t="s">
        <v>163</v>
      </c>
      <c r="B28" s="155" t="s">
        <v>138</v>
      </c>
      <c r="C28" s="155"/>
      <c r="D28" s="157">
        <f>D29</f>
        <v>11089.14</v>
      </c>
      <c r="E28" s="157">
        <f t="shared" ref="E28:F28" si="0">E29</f>
        <v>10988</v>
      </c>
      <c r="F28" s="157">
        <f t="shared" si="0"/>
        <v>11048</v>
      </c>
    </row>
    <row r="29" spans="1:6" x14ac:dyDescent="0.25">
      <c r="A29" s="164" t="s">
        <v>164</v>
      </c>
      <c r="B29" s="165"/>
      <c r="C29" s="146" t="s">
        <v>140</v>
      </c>
      <c r="D29" s="147">
        <v>11089.14</v>
      </c>
      <c r="E29" s="147">
        <v>10988</v>
      </c>
      <c r="F29" s="147">
        <v>11048</v>
      </c>
    </row>
    <row r="30" spans="1:6" x14ac:dyDescent="0.25">
      <c r="A30" s="154" t="s">
        <v>165</v>
      </c>
      <c r="B30" s="155" t="s">
        <v>131</v>
      </c>
      <c r="C30" s="156"/>
      <c r="D30" s="157">
        <f>SUM(D31:D31)</f>
        <v>890.43</v>
      </c>
      <c r="E30" s="157">
        <f>SUM(E31:E31)</f>
        <v>920.82799999999997</v>
      </c>
      <c r="F30" s="157">
        <f>SUM(F31:F31)</f>
        <v>957.66</v>
      </c>
    </row>
    <row r="31" spans="1:6" s="18" customFormat="1" ht="35.25" customHeight="1" x14ac:dyDescent="0.25">
      <c r="A31" s="166" t="s">
        <v>166</v>
      </c>
      <c r="B31" s="158"/>
      <c r="C31" s="146" t="s">
        <v>133</v>
      </c>
      <c r="D31" s="147">
        <v>890.43</v>
      </c>
      <c r="E31" s="147">
        <v>920.82799999999997</v>
      </c>
      <c r="F31" s="147">
        <v>957.66</v>
      </c>
    </row>
    <row r="32" spans="1:6" ht="30.75" customHeight="1" x14ac:dyDescent="0.25">
      <c r="A32" s="154" t="s">
        <v>167</v>
      </c>
      <c r="B32" s="155" t="s">
        <v>147</v>
      </c>
      <c r="C32" s="155"/>
      <c r="D32" s="157">
        <f>+D33</f>
        <v>990</v>
      </c>
      <c r="E32" s="157">
        <f>E33</f>
        <v>1100</v>
      </c>
      <c r="F32" s="157">
        <f>F33</f>
        <v>1000</v>
      </c>
    </row>
    <row r="33" spans="1:6" ht="22.5" customHeight="1" x14ac:dyDescent="0.25">
      <c r="A33" s="145" t="s">
        <v>168</v>
      </c>
      <c r="B33" s="146"/>
      <c r="C33" s="146" t="s">
        <v>149</v>
      </c>
      <c r="D33" s="147">
        <v>990</v>
      </c>
      <c r="E33" s="147">
        <v>1100</v>
      </c>
      <c r="F33" s="147">
        <v>1000</v>
      </c>
    </row>
    <row r="34" spans="1:6" s="16" customFormat="1" ht="16.5" customHeight="1" thickBot="1" x14ac:dyDescent="0.3">
      <c r="A34" s="167" t="s">
        <v>169</v>
      </c>
      <c r="B34" s="168"/>
      <c r="C34" s="168"/>
      <c r="D34" s="169">
        <f>++D28+D26+D22+D10+D32+D19+D30+D15+D17</f>
        <v>104761.72287</v>
      </c>
      <c r="E34" s="169">
        <f>++E28+E26+E22+E10+E32+E19+E30+E15+E17</f>
        <v>63179.899000000005</v>
      </c>
      <c r="F34" s="169">
        <f>++F28+F26+F22+F10+F32+F19+F30+F15+F17</f>
        <v>62069.03</v>
      </c>
    </row>
    <row r="35" spans="1:6" ht="12.75" customHeight="1" x14ac:dyDescent="0.25">
      <c r="A35" s="149"/>
    </row>
    <row r="36" spans="1:6" ht="15" customHeight="1" x14ac:dyDescent="0.25">
      <c r="A36" s="150"/>
      <c r="E36" s="16"/>
    </row>
    <row r="37" spans="1:6" ht="15" customHeight="1" x14ac:dyDescent="0.25">
      <c r="A37" s="150"/>
      <c r="D37" s="230"/>
    </row>
    <row r="38" spans="1:6" ht="15" customHeight="1" x14ac:dyDescent="0.25">
      <c r="A38" s="151"/>
    </row>
    <row r="39" spans="1:6" ht="15" customHeight="1" x14ac:dyDescent="0.25">
      <c r="A39" s="152"/>
    </row>
    <row r="40" spans="1:6" ht="12.75" customHeight="1" x14ac:dyDescent="0.25">
      <c r="A40" s="153"/>
    </row>
    <row r="41" spans="1:6" ht="12.75" customHeight="1" x14ac:dyDescent="0.25">
      <c r="A41" s="153"/>
    </row>
    <row r="43" spans="1:6" x14ac:dyDescent="0.25">
      <c r="A43" s="153"/>
    </row>
    <row r="44" spans="1:6" x14ac:dyDescent="0.25">
      <c r="A44" s="152"/>
    </row>
    <row r="45" spans="1:6" x14ac:dyDescent="0.25">
      <c r="A45" s="153"/>
    </row>
    <row r="46" spans="1:6" x14ac:dyDescent="0.25">
      <c r="A46" s="153"/>
    </row>
    <row r="48" spans="1:6" x14ac:dyDescent="0.25">
      <c r="A48" s="153"/>
    </row>
  </sheetData>
  <mergeCells count="7">
    <mergeCell ref="A5:F5"/>
    <mergeCell ref="A6:A9"/>
    <mergeCell ref="B6:B9"/>
    <mergeCell ref="C6:C9"/>
    <mergeCell ref="D6:D8"/>
    <mergeCell ref="E6:E8"/>
    <mergeCell ref="F6:F8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4DB9F-B6A9-442B-B58E-0DA606B88D24}">
  <sheetPr>
    <pageSetUpPr fitToPage="1"/>
  </sheetPr>
  <dimension ref="A1:H176"/>
  <sheetViews>
    <sheetView topLeftCell="A76" workbookViewId="0">
      <selection activeCell="C11" sqref="C11"/>
    </sheetView>
  </sheetViews>
  <sheetFormatPr defaultColWidth="10.5703125" defaultRowHeight="15" x14ac:dyDescent="0.25"/>
  <cols>
    <col min="1" max="1" width="46.28515625" customWidth="1"/>
    <col min="2" max="2" width="15" customWidth="1"/>
    <col min="6" max="6" width="17.85546875" customWidth="1"/>
    <col min="7" max="7" width="15" customWidth="1"/>
    <col min="8" max="8" width="15.28515625" customWidth="1"/>
  </cols>
  <sheetData>
    <row r="1" spans="1:8" x14ac:dyDescent="0.25">
      <c r="F1" t="s">
        <v>330</v>
      </c>
    </row>
    <row r="2" spans="1:8" x14ac:dyDescent="0.25">
      <c r="F2" t="s">
        <v>65</v>
      </c>
    </row>
    <row r="3" spans="1:8" x14ac:dyDescent="0.25">
      <c r="F3" t="s">
        <v>548</v>
      </c>
    </row>
    <row r="4" spans="1:8" ht="15.75" x14ac:dyDescent="0.25">
      <c r="A4" s="378"/>
      <c r="B4" s="378"/>
      <c r="C4" s="378"/>
      <c r="D4" s="378"/>
      <c r="E4" s="378"/>
      <c r="F4" s="379" t="s">
        <v>567</v>
      </c>
      <c r="G4" s="357"/>
      <c r="H4" s="357"/>
    </row>
    <row r="5" spans="1:8" ht="15.75" x14ac:dyDescent="0.25">
      <c r="A5" s="378"/>
      <c r="B5" s="378"/>
      <c r="C5" s="378"/>
      <c r="D5" s="378"/>
      <c r="E5" s="378"/>
      <c r="F5" s="357"/>
      <c r="G5" s="357"/>
      <c r="H5" s="357"/>
    </row>
    <row r="6" spans="1:8" ht="64.5" customHeight="1" x14ac:dyDescent="0.25">
      <c r="A6" s="426" t="s">
        <v>558</v>
      </c>
      <c r="B6" s="426"/>
      <c r="C6" s="426"/>
      <c r="D6" s="426"/>
      <c r="E6" s="426"/>
      <c r="F6" s="426"/>
      <c r="G6" s="426"/>
      <c r="H6" s="426"/>
    </row>
    <row r="7" spans="1:8" ht="15" customHeight="1" x14ac:dyDescent="0.25">
      <c r="A7" s="421" t="s">
        <v>366</v>
      </c>
      <c r="B7" s="421" t="s">
        <v>70</v>
      </c>
      <c r="C7" s="421" t="s">
        <v>71</v>
      </c>
      <c r="D7" s="422" t="s">
        <v>69</v>
      </c>
      <c r="E7" s="423"/>
      <c r="F7" s="421" t="s">
        <v>541</v>
      </c>
      <c r="G7" s="421" t="s">
        <v>367</v>
      </c>
      <c r="H7" s="421" t="s">
        <v>368</v>
      </c>
    </row>
    <row r="8" spans="1:8" ht="15" customHeight="1" x14ac:dyDescent="0.25">
      <c r="A8" s="421"/>
      <c r="B8" s="421" t="s">
        <v>533</v>
      </c>
      <c r="C8" s="421" t="s">
        <v>534</v>
      </c>
      <c r="D8" s="424"/>
      <c r="E8" s="425"/>
      <c r="F8" s="421" t="s">
        <v>173</v>
      </c>
      <c r="G8" s="421" t="s">
        <v>173</v>
      </c>
      <c r="H8" s="421" t="s">
        <v>173</v>
      </c>
    </row>
    <row r="9" spans="1:8" ht="31.5" x14ac:dyDescent="0.25">
      <c r="A9" s="389" t="s">
        <v>291</v>
      </c>
      <c r="B9" s="390" t="s">
        <v>373</v>
      </c>
      <c r="C9" s="391"/>
      <c r="D9" s="390"/>
      <c r="E9" s="390"/>
      <c r="F9" s="392">
        <v>19806.162</v>
      </c>
      <c r="G9" s="392">
        <v>19592.768</v>
      </c>
      <c r="H9" s="392">
        <v>19770.030999999999</v>
      </c>
    </row>
    <row r="10" spans="1:8" ht="31.5" x14ac:dyDescent="0.25">
      <c r="A10" s="227" t="s">
        <v>219</v>
      </c>
      <c r="B10" s="228" t="s">
        <v>374</v>
      </c>
      <c r="C10" s="211"/>
      <c r="D10" s="228"/>
      <c r="E10" s="228"/>
      <c r="F10" s="365">
        <v>15992.52</v>
      </c>
      <c r="G10" s="365">
        <v>16324.52</v>
      </c>
      <c r="H10" s="365">
        <v>16720.52</v>
      </c>
    </row>
    <row r="11" spans="1:8" ht="47.25" x14ac:dyDescent="0.25">
      <c r="A11" s="227" t="s">
        <v>375</v>
      </c>
      <c r="B11" s="228" t="s">
        <v>376</v>
      </c>
      <c r="C11" s="211"/>
      <c r="D11" s="228"/>
      <c r="E11" s="228"/>
      <c r="F11" s="365">
        <v>3029.52</v>
      </c>
      <c r="G11" s="365">
        <v>2973.52</v>
      </c>
      <c r="H11" s="365">
        <v>2973.52</v>
      </c>
    </row>
    <row r="12" spans="1:8" ht="31.5" x14ac:dyDescent="0.25">
      <c r="A12" s="227" t="s">
        <v>377</v>
      </c>
      <c r="B12" s="228" t="s">
        <v>378</v>
      </c>
      <c r="C12" s="211"/>
      <c r="D12" s="228"/>
      <c r="E12" s="228"/>
      <c r="F12" s="365">
        <v>3029.52</v>
      </c>
      <c r="G12" s="365">
        <v>2973.52</v>
      </c>
      <c r="H12" s="365">
        <v>2973.52</v>
      </c>
    </row>
    <row r="13" spans="1:8" ht="31.5" x14ac:dyDescent="0.25">
      <c r="A13" s="227" t="s">
        <v>219</v>
      </c>
      <c r="B13" s="228" t="s">
        <v>379</v>
      </c>
      <c r="C13" s="211"/>
      <c r="D13" s="228"/>
      <c r="E13" s="228"/>
      <c r="F13" s="365">
        <v>3016</v>
      </c>
      <c r="G13" s="365">
        <v>2938</v>
      </c>
      <c r="H13" s="365">
        <v>2938</v>
      </c>
    </row>
    <row r="14" spans="1:8" ht="47.25" x14ac:dyDescent="0.25">
      <c r="A14" s="227" t="s">
        <v>500</v>
      </c>
      <c r="B14" s="228" t="s">
        <v>379</v>
      </c>
      <c r="C14" s="211" t="s">
        <v>501</v>
      </c>
      <c r="D14" s="228"/>
      <c r="E14" s="228"/>
      <c r="F14" s="365">
        <v>2948</v>
      </c>
      <c r="G14" s="365">
        <v>2870</v>
      </c>
      <c r="H14" s="365">
        <v>2870</v>
      </c>
    </row>
    <row r="15" spans="1:8" ht="78.75" x14ac:dyDescent="0.25">
      <c r="A15" s="227" t="s">
        <v>87</v>
      </c>
      <c r="B15" s="228" t="s">
        <v>379</v>
      </c>
      <c r="C15" s="211" t="s">
        <v>501</v>
      </c>
      <c r="D15" s="228" t="s">
        <v>370</v>
      </c>
      <c r="E15" s="228" t="s">
        <v>372</v>
      </c>
      <c r="F15" s="365">
        <v>2948</v>
      </c>
      <c r="G15" s="365">
        <v>2870</v>
      </c>
      <c r="H15" s="365">
        <v>2870</v>
      </c>
    </row>
    <row r="16" spans="1:8" ht="15.75" x14ac:dyDescent="0.25">
      <c r="A16" s="227" t="s">
        <v>502</v>
      </c>
      <c r="B16" s="228" t="s">
        <v>379</v>
      </c>
      <c r="C16" s="211" t="s">
        <v>94</v>
      </c>
      <c r="D16" s="228"/>
      <c r="E16" s="228"/>
      <c r="F16" s="365">
        <v>50</v>
      </c>
      <c r="G16" s="365">
        <v>50</v>
      </c>
      <c r="H16" s="365">
        <v>50</v>
      </c>
    </row>
    <row r="17" spans="1:8" ht="78.75" x14ac:dyDescent="0.25">
      <c r="A17" s="227" t="s">
        <v>87</v>
      </c>
      <c r="B17" s="228" t="s">
        <v>379</v>
      </c>
      <c r="C17" s="211" t="s">
        <v>94</v>
      </c>
      <c r="D17" s="228" t="s">
        <v>370</v>
      </c>
      <c r="E17" s="228" t="s">
        <v>372</v>
      </c>
      <c r="F17" s="365">
        <v>50</v>
      </c>
      <c r="G17" s="365">
        <v>50</v>
      </c>
      <c r="H17" s="365">
        <v>50</v>
      </c>
    </row>
    <row r="18" spans="1:8" ht="15.75" x14ac:dyDescent="0.25">
      <c r="A18" s="227" t="s">
        <v>546</v>
      </c>
      <c r="B18" s="228" t="s">
        <v>379</v>
      </c>
      <c r="C18" s="211" t="s">
        <v>547</v>
      </c>
      <c r="D18" s="228"/>
      <c r="E18" s="228"/>
      <c r="F18" s="365">
        <v>18</v>
      </c>
      <c r="G18" s="365">
        <v>18</v>
      </c>
      <c r="H18" s="365">
        <v>18</v>
      </c>
    </row>
    <row r="19" spans="1:8" ht="78.75" x14ac:dyDescent="0.25">
      <c r="A19" s="227" t="s">
        <v>87</v>
      </c>
      <c r="B19" s="228" t="s">
        <v>379</v>
      </c>
      <c r="C19" s="211" t="s">
        <v>547</v>
      </c>
      <c r="D19" s="228" t="s">
        <v>370</v>
      </c>
      <c r="E19" s="228" t="s">
        <v>372</v>
      </c>
      <c r="F19" s="365">
        <v>18</v>
      </c>
      <c r="G19" s="365">
        <v>18</v>
      </c>
      <c r="H19" s="365">
        <v>18</v>
      </c>
    </row>
    <row r="20" spans="1:8" ht="31.5" x14ac:dyDescent="0.25">
      <c r="A20" s="227" t="s">
        <v>223</v>
      </c>
      <c r="B20" s="228" t="s">
        <v>384</v>
      </c>
      <c r="C20" s="211"/>
      <c r="D20" s="228"/>
      <c r="E20" s="228"/>
      <c r="F20" s="365">
        <v>10</v>
      </c>
      <c r="G20" s="365">
        <v>32</v>
      </c>
      <c r="H20" s="365">
        <v>32</v>
      </c>
    </row>
    <row r="21" spans="1:8" ht="47.25" x14ac:dyDescent="0.25">
      <c r="A21" s="227" t="s">
        <v>500</v>
      </c>
      <c r="B21" s="228" t="s">
        <v>384</v>
      </c>
      <c r="C21" s="211" t="s">
        <v>501</v>
      </c>
      <c r="D21" s="228"/>
      <c r="E21" s="228"/>
      <c r="F21" s="365">
        <v>10</v>
      </c>
      <c r="G21" s="365">
        <v>32</v>
      </c>
      <c r="H21" s="365">
        <v>32</v>
      </c>
    </row>
    <row r="22" spans="1:8" ht="78.75" x14ac:dyDescent="0.25">
      <c r="A22" s="227" t="s">
        <v>87</v>
      </c>
      <c r="B22" s="228" t="s">
        <v>384</v>
      </c>
      <c r="C22" s="211" t="s">
        <v>501</v>
      </c>
      <c r="D22" s="228" t="s">
        <v>370</v>
      </c>
      <c r="E22" s="228" t="s">
        <v>372</v>
      </c>
      <c r="F22" s="365">
        <v>10</v>
      </c>
      <c r="G22" s="365">
        <v>32</v>
      </c>
      <c r="H22" s="365">
        <v>32</v>
      </c>
    </row>
    <row r="23" spans="1:8" ht="31.5" x14ac:dyDescent="0.25">
      <c r="A23" s="227" t="s">
        <v>221</v>
      </c>
      <c r="B23" s="228" t="s">
        <v>385</v>
      </c>
      <c r="C23" s="211"/>
      <c r="D23" s="228"/>
      <c r="E23" s="228"/>
      <c r="F23" s="365">
        <v>3.52</v>
      </c>
      <c r="G23" s="365">
        <v>3.52</v>
      </c>
      <c r="H23" s="365">
        <v>3.52</v>
      </c>
    </row>
    <row r="24" spans="1:8" ht="47.25" x14ac:dyDescent="0.25">
      <c r="A24" s="227" t="s">
        <v>500</v>
      </c>
      <c r="B24" s="228" t="s">
        <v>385</v>
      </c>
      <c r="C24" s="211" t="s">
        <v>501</v>
      </c>
      <c r="D24" s="228"/>
      <c r="E24" s="228"/>
      <c r="F24" s="365">
        <v>3.52</v>
      </c>
      <c r="G24" s="365">
        <v>3.52</v>
      </c>
      <c r="H24" s="365">
        <v>3.52</v>
      </c>
    </row>
    <row r="25" spans="1:8" ht="78.75" x14ac:dyDescent="0.25">
      <c r="A25" s="227" t="s">
        <v>87</v>
      </c>
      <c r="B25" s="228" t="s">
        <v>385</v>
      </c>
      <c r="C25" s="211" t="s">
        <v>501</v>
      </c>
      <c r="D25" s="228" t="s">
        <v>370</v>
      </c>
      <c r="E25" s="228" t="s">
        <v>372</v>
      </c>
      <c r="F25" s="365">
        <v>3.52</v>
      </c>
      <c r="G25" s="365">
        <v>3.52</v>
      </c>
      <c r="H25" s="365">
        <v>3.52</v>
      </c>
    </row>
    <row r="26" spans="1:8" ht="31.5" x14ac:dyDescent="0.25">
      <c r="A26" s="227" t="s">
        <v>386</v>
      </c>
      <c r="B26" s="228" t="s">
        <v>387</v>
      </c>
      <c r="C26" s="211"/>
      <c r="D26" s="228"/>
      <c r="E26" s="228"/>
      <c r="F26" s="365">
        <v>12963</v>
      </c>
      <c r="G26" s="365">
        <v>13351</v>
      </c>
      <c r="H26" s="365">
        <v>13747</v>
      </c>
    </row>
    <row r="27" spans="1:8" ht="31.5" x14ac:dyDescent="0.25">
      <c r="A27" s="227" t="s">
        <v>214</v>
      </c>
      <c r="B27" s="228" t="s">
        <v>388</v>
      </c>
      <c r="C27" s="211"/>
      <c r="D27" s="228"/>
      <c r="E27" s="228"/>
      <c r="F27" s="365">
        <v>11430</v>
      </c>
      <c r="G27" s="365">
        <v>11818</v>
      </c>
      <c r="H27" s="365">
        <v>12214</v>
      </c>
    </row>
    <row r="28" spans="1:8" ht="31.5" x14ac:dyDescent="0.25">
      <c r="A28" s="227" t="s">
        <v>214</v>
      </c>
      <c r="B28" s="228" t="s">
        <v>389</v>
      </c>
      <c r="C28" s="211"/>
      <c r="D28" s="228"/>
      <c r="E28" s="228"/>
      <c r="F28" s="365">
        <v>9605</v>
      </c>
      <c r="G28" s="365">
        <v>9865</v>
      </c>
      <c r="H28" s="365">
        <v>10130</v>
      </c>
    </row>
    <row r="29" spans="1:8" ht="31.5" x14ac:dyDescent="0.25">
      <c r="A29" s="227" t="s">
        <v>503</v>
      </c>
      <c r="B29" s="228" t="s">
        <v>389</v>
      </c>
      <c r="C29" s="211" t="s">
        <v>504</v>
      </c>
      <c r="D29" s="228"/>
      <c r="E29" s="228"/>
      <c r="F29" s="365">
        <v>9605</v>
      </c>
      <c r="G29" s="365">
        <v>9865</v>
      </c>
      <c r="H29" s="365">
        <v>10130</v>
      </c>
    </row>
    <row r="30" spans="1:8" ht="78.75" x14ac:dyDescent="0.25">
      <c r="A30" s="227" t="s">
        <v>87</v>
      </c>
      <c r="B30" s="228" t="s">
        <v>389</v>
      </c>
      <c r="C30" s="211" t="s">
        <v>504</v>
      </c>
      <c r="D30" s="228" t="s">
        <v>370</v>
      </c>
      <c r="E30" s="228" t="s">
        <v>372</v>
      </c>
      <c r="F30" s="365">
        <v>9605</v>
      </c>
      <c r="G30" s="365">
        <v>9865</v>
      </c>
      <c r="H30" s="365">
        <v>10130</v>
      </c>
    </row>
    <row r="31" spans="1:8" ht="15.75" x14ac:dyDescent="0.25">
      <c r="A31" s="227" t="s">
        <v>215</v>
      </c>
      <c r="B31" s="228" t="s">
        <v>392</v>
      </c>
      <c r="C31" s="211"/>
      <c r="D31" s="228"/>
      <c r="E31" s="228"/>
      <c r="F31" s="365">
        <v>1825</v>
      </c>
      <c r="G31" s="365">
        <v>1953</v>
      </c>
      <c r="H31" s="365">
        <v>2084</v>
      </c>
    </row>
    <row r="32" spans="1:8" ht="31.5" x14ac:dyDescent="0.25">
      <c r="A32" s="227" t="s">
        <v>503</v>
      </c>
      <c r="B32" s="228" t="s">
        <v>392</v>
      </c>
      <c r="C32" s="211" t="s">
        <v>504</v>
      </c>
      <c r="D32" s="228"/>
      <c r="E32" s="228"/>
      <c r="F32" s="365">
        <v>1825</v>
      </c>
      <c r="G32" s="365">
        <v>1953</v>
      </c>
      <c r="H32" s="365">
        <v>2084</v>
      </c>
    </row>
    <row r="33" spans="1:8" ht="78.75" x14ac:dyDescent="0.25">
      <c r="A33" s="227" t="s">
        <v>87</v>
      </c>
      <c r="B33" s="228" t="s">
        <v>392</v>
      </c>
      <c r="C33" s="211" t="s">
        <v>504</v>
      </c>
      <c r="D33" s="228" t="s">
        <v>370</v>
      </c>
      <c r="E33" s="228" t="s">
        <v>372</v>
      </c>
      <c r="F33" s="365">
        <v>1825</v>
      </c>
      <c r="G33" s="365">
        <v>1953</v>
      </c>
      <c r="H33" s="365">
        <v>2084</v>
      </c>
    </row>
    <row r="34" spans="1:8" ht="47.25" x14ac:dyDescent="0.25">
      <c r="A34" s="227" t="s">
        <v>217</v>
      </c>
      <c r="B34" s="228" t="s">
        <v>393</v>
      </c>
      <c r="C34" s="211"/>
      <c r="D34" s="228"/>
      <c r="E34" s="228"/>
      <c r="F34" s="365">
        <v>1533</v>
      </c>
      <c r="G34" s="365">
        <v>1533</v>
      </c>
      <c r="H34" s="365">
        <v>1533</v>
      </c>
    </row>
    <row r="35" spans="1:8" ht="47.25" x14ac:dyDescent="0.25">
      <c r="A35" s="227" t="s">
        <v>217</v>
      </c>
      <c r="B35" s="228" t="s">
        <v>394</v>
      </c>
      <c r="C35" s="211"/>
      <c r="D35" s="228"/>
      <c r="E35" s="228"/>
      <c r="F35" s="365">
        <v>1533</v>
      </c>
      <c r="G35" s="365">
        <v>1533</v>
      </c>
      <c r="H35" s="365">
        <v>1533</v>
      </c>
    </row>
    <row r="36" spans="1:8" ht="31.5" x14ac:dyDescent="0.25">
      <c r="A36" s="227" t="s">
        <v>503</v>
      </c>
      <c r="B36" s="228" t="s">
        <v>394</v>
      </c>
      <c r="C36" s="211" t="s">
        <v>504</v>
      </c>
      <c r="D36" s="228"/>
      <c r="E36" s="228"/>
      <c r="F36" s="365">
        <v>1533</v>
      </c>
      <c r="G36" s="365">
        <v>1533</v>
      </c>
      <c r="H36" s="365">
        <v>1533</v>
      </c>
    </row>
    <row r="37" spans="1:8" ht="78.75" x14ac:dyDescent="0.25">
      <c r="A37" s="227" t="s">
        <v>87</v>
      </c>
      <c r="B37" s="228" t="s">
        <v>394</v>
      </c>
      <c r="C37" s="211" t="s">
        <v>504</v>
      </c>
      <c r="D37" s="228" t="s">
        <v>370</v>
      </c>
      <c r="E37" s="228" t="s">
        <v>372</v>
      </c>
      <c r="F37" s="365">
        <v>1533</v>
      </c>
      <c r="G37" s="365">
        <v>1533</v>
      </c>
      <c r="H37" s="365">
        <v>1533</v>
      </c>
    </row>
    <row r="38" spans="1:8" ht="15.75" x14ac:dyDescent="0.25">
      <c r="A38" s="227" t="s">
        <v>395</v>
      </c>
      <c r="B38" s="228" t="s">
        <v>396</v>
      </c>
      <c r="C38" s="211"/>
      <c r="D38" s="228"/>
      <c r="E38" s="228"/>
      <c r="F38" s="365">
        <v>3813.6419999999998</v>
      </c>
      <c r="G38" s="365">
        <v>3268.248</v>
      </c>
      <c r="H38" s="365">
        <v>3049.511</v>
      </c>
    </row>
    <row r="39" spans="1:8" ht="15.75" x14ac:dyDescent="0.25">
      <c r="A39" s="227" t="s">
        <v>99</v>
      </c>
      <c r="B39" s="228" t="s">
        <v>397</v>
      </c>
      <c r="C39" s="211"/>
      <c r="D39" s="228"/>
      <c r="E39" s="228"/>
      <c r="F39" s="365">
        <v>3813.6419999999998</v>
      </c>
      <c r="G39" s="365">
        <v>3268.248</v>
      </c>
      <c r="H39" s="365">
        <v>3049.511</v>
      </c>
    </row>
    <row r="40" spans="1:8" ht="31.5" x14ac:dyDescent="0.25">
      <c r="A40" s="227" t="s">
        <v>398</v>
      </c>
      <c r="B40" s="228" t="s">
        <v>399</v>
      </c>
      <c r="C40" s="211"/>
      <c r="D40" s="228"/>
      <c r="E40" s="228"/>
      <c r="F40" s="365">
        <v>736.09</v>
      </c>
      <c r="G40" s="365">
        <v>100</v>
      </c>
      <c r="H40" s="365">
        <v>100</v>
      </c>
    </row>
    <row r="41" spans="1:8" ht="47.25" x14ac:dyDescent="0.25">
      <c r="A41" s="227" t="s">
        <v>453</v>
      </c>
      <c r="B41" s="228" t="s">
        <v>454</v>
      </c>
      <c r="C41" s="211"/>
      <c r="D41" s="228"/>
      <c r="E41" s="228"/>
      <c r="F41" s="365">
        <v>223.43</v>
      </c>
      <c r="G41" s="365">
        <v>0</v>
      </c>
      <c r="H41" s="365">
        <v>0</v>
      </c>
    </row>
    <row r="42" spans="1:8" ht="15.75" x14ac:dyDescent="0.25">
      <c r="A42" s="227" t="s">
        <v>60</v>
      </c>
      <c r="B42" s="228" t="s">
        <v>454</v>
      </c>
      <c r="C42" s="211" t="s">
        <v>96</v>
      </c>
      <c r="D42" s="228"/>
      <c r="E42" s="228"/>
      <c r="F42" s="365">
        <v>223.43</v>
      </c>
      <c r="G42" s="365">
        <v>0</v>
      </c>
      <c r="H42" s="365">
        <v>0</v>
      </c>
    </row>
    <row r="43" spans="1:8" ht="15.75" x14ac:dyDescent="0.25">
      <c r="A43" s="227" t="s">
        <v>118</v>
      </c>
      <c r="B43" s="228" t="s">
        <v>454</v>
      </c>
      <c r="C43" s="211" t="s">
        <v>96</v>
      </c>
      <c r="D43" s="228" t="s">
        <v>452</v>
      </c>
      <c r="E43" s="228" t="s">
        <v>370</v>
      </c>
      <c r="F43" s="365">
        <v>223.43</v>
      </c>
      <c r="G43" s="365">
        <v>0</v>
      </c>
      <c r="H43" s="365">
        <v>0</v>
      </c>
    </row>
    <row r="44" spans="1:8" ht="63" x14ac:dyDescent="0.25">
      <c r="A44" s="227" t="s">
        <v>403</v>
      </c>
      <c r="B44" s="228" t="s">
        <v>404</v>
      </c>
      <c r="C44" s="211"/>
      <c r="D44" s="228"/>
      <c r="E44" s="228"/>
      <c r="F44" s="365">
        <v>152.4</v>
      </c>
      <c r="G44" s="365">
        <v>0</v>
      </c>
      <c r="H44" s="365">
        <v>0</v>
      </c>
    </row>
    <row r="45" spans="1:8" ht="15.75" x14ac:dyDescent="0.25">
      <c r="A45" s="227" t="s">
        <v>60</v>
      </c>
      <c r="B45" s="228" t="s">
        <v>404</v>
      </c>
      <c r="C45" s="211" t="s">
        <v>96</v>
      </c>
      <c r="D45" s="228"/>
      <c r="E45" s="228"/>
      <c r="F45" s="365">
        <v>152.4</v>
      </c>
      <c r="G45" s="365">
        <v>0</v>
      </c>
      <c r="H45" s="365">
        <v>0</v>
      </c>
    </row>
    <row r="46" spans="1:8" ht="63" x14ac:dyDescent="0.25">
      <c r="A46" s="227" t="s">
        <v>401</v>
      </c>
      <c r="B46" s="228" t="s">
        <v>404</v>
      </c>
      <c r="C46" s="211" t="s">
        <v>96</v>
      </c>
      <c r="D46" s="228" t="s">
        <v>370</v>
      </c>
      <c r="E46" s="228" t="s">
        <v>402</v>
      </c>
      <c r="F46" s="365">
        <v>152.4</v>
      </c>
      <c r="G46" s="365">
        <v>0</v>
      </c>
      <c r="H46" s="365">
        <v>0</v>
      </c>
    </row>
    <row r="47" spans="1:8" ht="47.25" x14ac:dyDescent="0.25">
      <c r="A47" s="227" t="s">
        <v>455</v>
      </c>
      <c r="B47" s="228" t="s">
        <v>456</v>
      </c>
      <c r="C47" s="211"/>
      <c r="D47" s="228"/>
      <c r="E47" s="228"/>
      <c r="F47" s="365">
        <v>35</v>
      </c>
      <c r="G47" s="365">
        <v>0</v>
      </c>
      <c r="H47" s="365">
        <v>0</v>
      </c>
    </row>
    <row r="48" spans="1:8" ht="15.75" x14ac:dyDescent="0.25">
      <c r="A48" s="227" t="s">
        <v>60</v>
      </c>
      <c r="B48" s="228" t="s">
        <v>456</v>
      </c>
      <c r="C48" s="211" t="s">
        <v>96</v>
      </c>
      <c r="D48" s="228"/>
      <c r="E48" s="228"/>
      <c r="F48" s="365">
        <v>35</v>
      </c>
      <c r="G48" s="365">
        <v>0</v>
      </c>
      <c r="H48" s="365">
        <v>0</v>
      </c>
    </row>
    <row r="49" spans="1:8" ht="15.75" x14ac:dyDescent="0.25">
      <c r="A49" s="227" t="s">
        <v>118</v>
      </c>
      <c r="B49" s="228" t="s">
        <v>456</v>
      </c>
      <c r="C49" s="211" t="s">
        <v>96</v>
      </c>
      <c r="D49" s="228" t="s">
        <v>452</v>
      </c>
      <c r="E49" s="228" t="s">
        <v>370</v>
      </c>
      <c r="F49" s="365">
        <v>35</v>
      </c>
      <c r="G49" s="365">
        <v>0</v>
      </c>
      <c r="H49" s="365">
        <v>0</v>
      </c>
    </row>
    <row r="50" spans="1:8" ht="63" x14ac:dyDescent="0.25">
      <c r="A50" s="227" t="s">
        <v>407</v>
      </c>
      <c r="B50" s="228" t="s">
        <v>408</v>
      </c>
      <c r="C50" s="211"/>
      <c r="D50" s="228"/>
      <c r="E50" s="228"/>
      <c r="F50" s="365">
        <v>61.2</v>
      </c>
      <c r="G50" s="365">
        <v>0</v>
      </c>
      <c r="H50" s="365">
        <v>0</v>
      </c>
    </row>
    <row r="51" spans="1:8" ht="15.75" x14ac:dyDescent="0.25">
      <c r="A51" s="227" t="s">
        <v>60</v>
      </c>
      <c r="B51" s="228" t="s">
        <v>408</v>
      </c>
      <c r="C51" s="211" t="s">
        <v>96</v>
      </c>
      <c r="D51" s="228"/>
      <c r="E51" s="228"/>
      <c r="F51" s="365">
        <v>61.2</v>
      </c>
      <c r="G51" s="365">
        <v>0</v>
      </c>
      <c r="H51" s="365">
        <v>0</v>
      </c>
    </row>
    <row r="52" spans="1:8" ht="63" x14ac:dyDescent="0.25">
      <c r="A52" s="227" t="s">
        <v>401</v>
      </c>
      <c r="B52" s="228" t="s">
        <v>408</v>
      </c>
      <c r="C52" s="211" t="s">
        <v>96</v>
      </c>
      <c r="D52" s="228" t="s">
        <v>370</v>
      </c>
      <c r="E52" s="228" t="s">
        <v>402</v>
      </c>
      <c r="F52" s="365">
        <v>61.2</v>
      </c>
      <c r="G52" s="365">
        <v>0</v>
      </c>
      <c r="H52" s="365">
        <v>0</v>
      </c>
    </row>
    <row r="53" spans="1:8" ht="63" x14ac:dyDescent="0.25">
      <c r="A53" s="227" t="s">
        <v>279</v>
      </c>
      <c r="B53" s="228" t="s">
        <v>467</v>
      </c>
      <c r="C53" s="211"/>
      <c r="D53" s="228"/>
      <c r="E53" s="228"/>
      <c r="F53" s="365">
        <v>124.86</v>
      </c>
      <c r="G53" s="365">
        <v>0</v>
      </c>
      <c r="H53" s="365">
        <v>0</v>
      </c>
    </row>
    <row r="54" spans="1:8" ht="15.75" x14ac:dyDescent="0.25">
      <c r="A54" s="227" t="s">
        <v>60</v>
      </c>
      <c r="B54" s="228" t="s">
        <v>467</v>
      </c>
      <c r="C54" s="211" t="s">
        <v>96</v>
      </c>
      <c r="D54" s="228"/>
      <c r="E54" s="228"/>
      <c r="F54" s="365">
        <v>124.86</v>
      </c>
      <c r="G54" s="365">
        <v>0</v>
      </c>
      <c r="H54" s="365">
        <v>0</v>
      </c>
    </row>
    <row r="55" spans="1:8" ht="15.75" x14ac:dyDescent="0.25">
      <c r="A55" s="227" t="s">
        <v>120</v>
      </c>
      <c r="B55" s="228" t="s">
        <v>467</v>
      </c>
      <c r="C55" s="211" t="s">
        <v>96</v>
      </c>
      <c r="D55" s="228" t="s">
        <v>452</v>
      </c>
      <c r="E55" s="228" t="s">
        <v>420</v>
      </c>
      <c r="F55" s="365">
        <v>124.86</v>
      </c>
      <c r="G55" s="365">
        <v>0</v>
      </c>
      <c r="H55" s="365">
        <v>0</v>
      </c>
    </row>
    <row r="56" spans="1:8" ht="94.5" x14ac:dyDescent="0.25">
      <c r="A56" s="227" t="s">
        <v>229</v>
      </c>
      <c r="B56" s="228" t="s">
        <v>409</v>
      </c>
      <c r="C56" s="211"/>
      <c r="D56" s="228"/>
      <c r="E56" s="228"/>
      <c r="F56" s="365">
        <v>123.2</v>
      </c>
      <c r="G56" s="365">
        <v>0</v>
      </c>
      <c r="H56" s="365">
        <v>0</v>
      </c>
    </row>
    <row r="57" spans="1:8" ht="15.75" x14ac:dyDescent="0.25">
      <c r="A57" s="227" t="s">
        <v>60</v>
      </c>
      <c r="B57" s="228" t="s">
        <v>409</v>
      </c>
      <c r="C57" s="211" t="s">
        <v>96</v>
      </c>
      <c r="D57" s="228"/>
      <c r="E57" s="228"/>
      <c r="F57" s="365">
        <v>123.2</v>
      </c>
      <c r="G57" s="365">
        <v>0</v>
      </c>
      <c r="H57" s="365">
        <v>0</v>
      </c>
    </row>
    <row r="58" spans="1:8" ht="63" x14ac:dyDescent="0.25">
      <c r="A58" s="227" t="s">
        <v>401</v>
      </c>
      <c r="B58" s="228" t="s">
        <v>409</v>
      </c>
      <c r="C58" s="211" t="s">
        <v>96</v>
      </c>
      <c r="D58" s="228" t="s">
        <v>370</v>
      </c>
      <c r="E58" s="228" t="s">
        <v>402</v>
      </c>
      <c r="F58" s="365">
        <v>123.2</v>
      </c>
      <c r="G58" s="365">
        <v>0</v>
      </c>
      <c r="H58" s="365">
        <v>0</v>
      </c>
    </row>
    <row r="59" spans="1:8" ht="31.5" x14ac:dyDescent="0.25">
      <c r="A59" s="227" t="s">
        <v>225</v>
      </c>
      <c r="B59" s="228" t="s">
        <v>400</v>
      </c>
      <c r="C59" s="211"/>
      <c r="D59" s="228"/>
      <c r="E59" s="228"/>
      <c r="F59" s="365">
        <v>16</v>
      </c>
      <c r="G59" s="365">
        <v>100</v>
      </c>
      <c r="H59" s="365">
        <v>100</v>
      </c>
    </row>
    <row r="60" spans="1:8" ht="47.25" x14ac:dyDescent="0.25">
      <c r="A60" s="227" t="s">
        <v>500</v>
      </c>
      <c r="B60" s="228" t="s">
        <v>400</v>
      </c>
      <c r="C60" s="211" t="s">
        <v>501</v>
      </c>
      <c r="D60" s="228"/>
      <c r="E60" s="228"/>
      <c r="F60" s="365">
        <v>16</v>
      </c>
      <c r="G60" s="365">
        <v>100</v>
      </c>
      <c r="H60" s="365">
        <v>100</v>
      </c>
    </row>
    <row r="61" spans="1:8" ht="78.75" x14ac:dyDescent="0.25">
      <c r="A61" s="227" t="s">
        <v>87</v>
      </c>
      <c r="B61" s="228" t="s">
        <v>400</v>
      </c>
      <c r="C61" s="211" t="s">
        <v>501</v>
      </c>
      <c r="D61" s="228" t="s">
        <v>370</v>
      </c>
      <c r="E61" s="228" t="s">
        <v>372</v>
      </c>
      <c r="F61" s="365">
        <v>16</v>
      </c>
      <c r="G61" s="365">
        <v>100</v>
      </c>
      <c r="H61" s="365">
        <v>100</v>
      </c>
    </row>
    <row r="62" spans="1:8" ht="15.75" x14ac:dyDescent="0.25">
      <c r="A62" s="227" t="s">
        <v>411</v>
      </c>
      <c r="B62" s="228" t="s">
        <v>412</v>
      </c>
      <c r="C62" s="211"/>
      <c r="D62" s="228"/>
      <c r="E62" s="228"/>
      <c r="F62" s="365">
        <v>3077.5520000000001</v>
      </c>
      <c r="G62" s="365">
        <v>3168.248</v>
      </c>
      <c r="H62" s="365">
        <v>2949.511</v>
      </c>
    </row>
    <row r="63" spans="1:8" ht="15.75" x14ac:dyDescent="0.25">
      <c r="A63" s="227" t="s">
        <v>233</v>
      </c>
      <c r="B63" s="228" t="s">
        <v>413</v>
      </c>
      <c r="C63" s="211"/>
      <c r="D63" s="228"/>
      <c r="E63" s="228"/>
      <c r="F63" s="365">
        <v>1000</v>
      </c>
      <c r="G63" s="365">
        <v>1000</v>
      </c>
      <c r="H63" s="365">
        <v>1000</v>
      </c>
    </row>
    <row r="64" spans="1:8" ht="15.75" x14ac:dyDescent="0.25">
      <c r="A64" s="227" t="s">
        <v>505</v>
      </c>
      <c r="B64" s="228" t="s">
        <v>413</v>
      </c>
      <c r="C64" s="211" t="s">
        <v>101</v>
      </c>
      <c r="D64" s="228"/>
      <c r="E64" s="228"/>
      <c r="F64" s="365">
        <v>1000</v>
      </c>
      <c r="G64" s="365">
        <v>1000</v>
      </c>
      <c r="H64" s="365">
        <v>1000</v>
      </c>
    </row>
    <row r="65" spans="1:8" ht="15.75" x14ac:dyDescent="0.25">
      <c r="A65" s="227" t="s">
        <v>97</v>
      </c>
      <c r="B65" s="228" t="s">
        <v>413</v>
      </c>
      <c r="C65" s="211" t="s">
        <v>101</v>
      </c>
      <c r="D65" s="228" t="s">
        <v>370</v>
      </c>
      <c r="E65" s="228" t="s">
        <v>410</v>
      </c>
      <c r="F65" s="365">
        <v>1000</v>
      </c>
      <c r="G65" s="365">
        <v>1000</v>
      </c>
      <c r="H65" s="365">
        <v>1000</v>
      </c>
    </row>
    <row r="66" spans="1:8" ht="47.25" x14ac:dyDescent="0.25">
      <c r="A66" s="227" t="s">
        <v>247</v>
      </c>
      <c r="B66" s="228" t="s">
        <v>457</v>
      </c>
      <c r="C66" s="211"/>
      <c r="D66" s="228"/>
      <c r="E66" s="228"/>
      <c r="F66" s="365">
        <v>487.52</v>
      </c>
      <c r="G66" s="365">
        <v>387.52</v>
      </c>
      <c r="H66" s="365">
        <v>391.85</v>
      </c>
    </row>
    <row r="67" spans="1:8" ht="47.25" x14ac:dyDescent="0.25">
      <c r="A67" s="227" t="s">
        <v>500</v>
      </c>
      <c r="B67" s="228" t="s">
        <v>457</v>
      </c>
      <c r="C67" s="211" t="s">
        <v>501</v>
      </c>
      <c r="D67" s="228"/>
      <c r="E67" s="228"/>
      <c r="F67" s="365">
        <v>487.52</v>
      </c>
      <c r="G67" s="365">
        <v>387.52</v>
      </c>
      <c r="H67" s="365">
        <v>391.85</v>
      </c>
    </row>
    <row r="68" spans="1:8" ht="15.75" x14ac:dyDescent="0.25">
      <c r="A68" s="227" t="s">
        <v>118</v>
      </c>
      <c r="B68" s="228" t="s">
        <v>457</v>
      </c>
      <c r="C68" s="211" t="s">
        <v>501</v>
      </c>
      <c r="D68" s="228" t="s">
        <v>452</v>
      </c>
      <c r="E68" s="228" t="s">
        <v>370</v>
      </c>
      <c r="F68" s="365">
        <v>452.52</v>
      </c>
      <c r="G68" s="365">
        <v>352.52</v>
      </c>
      <c r="H68" s="365">
        <v>356.85</v>
      </c>
    </row>
    <row r="69" spans="1:8" ht="15.75" x14ac:dyDescent="0.25">
      <c r="A69" s="227" t="s">
        <v>120</v>
      </c>
      <c r="B69" s="228" t="s">
        <v>457</v>
      </c>
      <c r="C69" s="211" t="s">
        <v>501</v>
      </c>
      <c r="D69" s="228" t="s">
        <v>452</v>
      </c>
      <c r="E69" s="228" t="s">
        <v>420</v>
      </c>
      <c r="F69" s="365">
        <v>35</v>
      </c>
      <c r="G69" s="365">
        <v>35</v>
      </c>
      <c r="H69" s="365">
        <v>35</v>
      </c>
    </row>
    <row r="70" spans="1:8" ht="31.5" x14ac:dyDescent="0.25">
      <c r="A70" s="227" t="s">
        <v>261</v>
      </c>
      <c r="B70" s="228" t="s">
        <v>496</v>
      </c>
      <c r="C70" s="211"/>
      <c r="D70" s="228"/>
      <c r="E70" s="228"/>
      <c r="F70" s="365">
        <v>890.43200000000002</v>
      </c>
      <c r="G70" s="365">
        <v>920.82799999999997</v>
      </c>
      <c r="H70" s="365">
        <v>957.66099999999994</v>
      </c>
    </row>
    <row r="71" spans="1:8" ht="47.25" x14ac:dyDescent="0.25">
      <c r="A71" s="227" t="s">
        <v>506</v>
      </c>
      <c r="B71" s="228" t="s">
        <v>496</v>
      </c>
      <c r="C71" s="211" t="s">
        <v>507</v>
      </c>
      <c r="D71" s="228"/>
      <c r="E71" s="228"/>
      <c r="F71" s="365">
        <v>890.43200000000002</v>
      </c>
      <c r="G71" s="365">
        <v>920.82799999999997</v>
      </c>
      <c r="H71" s="365">
        <v>957.66099999999994</v>
      </c>
    </row>
    <row r="72" spans="1:8" ht="15.75" x14ac:dyDescent="0.25">
      <c r="A72" s="227" t="s">
        <v>132</v>
      </c>
      <c r="B72" s="228" t="s">
        <v>496</v>
      </c>
      <c r="C72" s="211" t="s">
        <v>507</v>
      </c>
      <c r="D72" s="228" t="s">
        <v>495</v>
      </c>
      <c r="E72" s="228" t="s">
        <v>370</v>
      </c>
      <c r="F72" s="365">
        <v>890.43200000000002</v>
      </c>
      <c r="G72" s="365">
        <v>920.82799999999997</v>
      </c>
      <c r="H72" s="365">
        <v>957.66099999999994</v>
      </c>
    </row>
    <row r="73" spans="1:8" ht="31.5" x14ac:dyDescent="0.25">
      <c r="A73" s="227" t="s">
        <v>328</v>
      </c>
      <c r="B73" s="228" t="s">
        <v>417</v>
      </c>
      <c r="C73" s="211"/>
      <c r="D73" s="228"/>
      <c r="E73" s="228"/>
      <c r="F73" s="365">
        <v>100</v>
      </c>
      <c r="G73" s="365">
        <v>150</v>
      </c>
      <c r="H73" s="365">
        <v>200</v>
      </c>
    </row>
    <row r="74" spans="1:8" ht="47.25" x14ac:dyDescent="0.25">
      <c r="A74" s="227" t="s">
        <v>500</v>
      </c>
      <c r="B74" s="228" t="s">
        <v>417</v>
      </c>
      <c r="C74" s="211" t="s">
        <v>501</v>
      </c>
      <c r="D74" s="228"/>
      <c r="E74" s="228"/>
      <c r="F74" s="365">
        <v>100</v>
      </c>
      <c r="G74" s="365">
        <v>150</v>
      </c>
      <c r="H74" s="365">
        <v>200</v>
      </c>
    </row>
    <row r="75" spans="1:8" ht="15.75" x14ac:dyDescent="0.25">
      <c r="A75" s="227" t="s">
        <v>102</v>
      </c>
      <c r="B75" s="228" t="s">
        <v>417</v>
      </c>
      <c r="C75" s="211" t="s">
        <v>501</v>
      </c>
      <c r="D75" s="228" t="s">
        <v>370</v>
      </c>
      <c r="E75" s="228" t="s">
        <v>416</v>
      </c>
      <c r="F75" s="365">
        <v>100</v>
      </c>
      <c r="G75" s="365">
        <v>150</v>
      </c>
      <c r="H75" s="365">
        <v>200</v>
      </c>
    </row>
    <row r="76" spans="1:8" ht="78.75" x14ac:dyDescent="0.25">
      <c r="A76" s="227" t="s">
        <v>418</v>
      </c>
      <c r="B76" s="228" t="s">
        <v>419</v>
      </c>
      <c r="C76" s="211"/>
      <c r="D76" s="228"/>
      <c r="E76" s="228"/>
      <c r="F76" s="365">
        <v>300</v>
      </c>
      <c r="G76" s="365">
        <v>400</v>
      </c>
      <c r="H76" s="365">
        <v>400</v>
      </c>
    </row>
    <row r="77" spans="1:8" ht="47.25" x14ac:dyDescent="0.25">
      <c r="A77" s="227" t="s">
        <v>500</v>
      </c>
      <c r="B77" s="228" t="s">
        <v>419</v>
      </c>
      <c r="C77" s="211" t="s">
        <v>501</v>
      </c>
      <c r="D77" s="228"/>
      <c r="E77" s="228"/>
      <c r="F77" s="365">
        <v>300</v>
      </c>
      <c r="G77" s="365">
        <v>400</v>
      </c>
      <c r="H77" s="365">
        <v>400</v>
      </c>
    </row>
    <row r="78" spans="1:8" ht="15.75" x14ac:dyDescent="0.25">
      <c r="A78" s="227" t="s">
        <v>102</v>
      </c>
      <c r="B78" s="228" t="s">
        <v>419</v>
      </c>
      <c r="C78" s="211" t="s">
        <v>501</v>
      </c>
      <c r="D78" s="228" t="s">
        <v>370</v>
      </c>
      <c r="E78" s="228" t="s">
        <v>416</v>
      </c>
      <c r="F78" s="365">
        <v>300</v>
      </c>
      <c r="G78" s="365">
        <v>400</v>
      </c>
      <c r="H78" s="365">
        <v>400</v>
      </c>
    </row>
    <row r="79" spans="1:8" ht="47.25" x14ac:dyDescent="0.25">
      <c r="A79" s="227" t="s">
        <v>237</v>
      </c>
      <c r="B79" s="228" t="s">
        <v>422</v>
      </c>
      <c r="C79" s="211"/>
      <c r="D79" s="228"/>
      <c r="E79" s="228"/>
      <c r="F79" s="365">
        <v>299.60000000000002</v>
      </c>
      <c r="G79" s="365">
        <v>309.89999999999998</v>
      </c>
      <c r="H79" s="365">
        <v>0</v>
      </c>
    </row>
    <row r="80" spans="1:8" ht="31.5" x14ac:dyDescent="0.25">
      <c r="A80" s="227" t="s">
        <v>503</v>
      </c>
      <c r="B80" s="228" t="s">
        <v>422</v>
      </c>
      <c r="C80" s="211" t="s">
        <v>504</v>
      </c>
      <c r="D80" s="228"/>
      <c r="E80" s="228"/>
      <c r="F80" s="365">
        <v>299.60000000000002</v>
      </c>
      <c r="G80" s="365">
        <v>309.89999999999998</v>
      </c>
      <c r="H80" s="365">
        <v>0</v>
      </c>
    </row>
    <row r="81" spans="1:8" ht="31.5" x14ac:dyDescent="0.25">
      <c r="A81" s="227" t="s">
        <v>106</v>
      </c>
      <c r="B81" s="228" t="s">
        <v>422</v>
      </c>
      <c r="C81" s="211" t="s">
        <v>504</v>
      </c>
      <c r="D81" s="228" t="s">
        <v>420</v>
      </c>
      <c r="E81" s="228" t="s">
        <v>421</v>
      </c>
      <c r="F81" s="365">
        <v>299.60000000000002</v>
      </c>
      <c r="G81" s="365">
        <v>309.89999999999998</v>
      </c>
      <c r="H81" s="365">
        <v>0</v>
      </c>
    </row>
    <row r="82" spans="1:8" ht="15.75" x14ac:dyDescent="0.25">
      <c r="A82" s="389" t="s">
        <v>426</v>
      </c>
      <c r="B82" s="390" t="s">
        <v>427</v>
      </c>
      <c r="C82" s="391"/>
      <c r="D82" s="390"/>
      <c r="E82" s="390"/>
      <c r="F82" s="397">
        <v>84955.562919999997</v>
      </c>
      <c r="G82" s="397">
        <v>43587.131869999997</v>
      </c>
      <c r="H82" s="397">
        <v>42299</v>
      </c>
    </row>
    <row r="83" spans="1:8" ht="94.5" x14ac:dyDescent="0.25">
      <c r="A83" s="227" t="s">
        <v>284</v>
      </c>
      <c r="B83" s="228" t="s">
        <v>428</v>
      </c>
      <c r="C83" s="211"/>
      <c r="D83" s="228"/>
      <c r="E83" s="228"/>
      <c r="F83" s="365">
        <v>84955.562919999997</v>
      </c>
      <c r="G83" s="365">
        <v>43587.131869999997</v>
      </c>
      <c r="H83" s="365">
        <v>42299</v>
      </c>
    </row>
    <row r="84" spans="1:8" ht="31.5" x14ac:dyDescent="0.25">
      <c r="A84" s="227" t="s">
        <v>458</v>
      </c>
      <c r="B84" s="228" t="s">
        <v>459</v>
      </c>
      <c r="C84" s="211"/>
      <c r="D84" s="228"/>
      <c r="E84" s="228"/>
      <c r="F84" s="365">
        <v>45566.41</v>
      </c>
      <c r="G84" s="365">
        <v>0</v>
      </c>
      <c r="H84" s="365">
        <v>0</v>
      </c>
    </row>
    <row r="85" spans="1:8" ht="31.5" x14ac:dyDescent="0.25">
      <c r="A85" s="227" t="s">
        <v>542</v>
      </c>
      <c r="B85" s="228" t="s">
        <v>543</v>
      </c>
      <c r="C85" s="211"/>
      <c r="D85" s="228"/>
      <c r="E85" s="228"/>
      <c r="F85" s="365">
        <v>16509.765490000002</v>
      </c>
      <c r="G85" s="365">
        <v>0</v>
      </c>
      <c r="H85" s="365">
        <v>0</v>
      </c>
    </row>
    <row r="86" spans="1:8" ht="31.5" x14ac:dyDescent="0.25">
      <c r="A86" s="227" t="s">
        <v>544</v>
      </c>
      <c r="B86" s="228" t="s">
        <v>545</v>
      </c>
      <c r="C86" s="211"/>
      <c r="D86" s="228"/>
      <c r="E86" s="228"/>
      <c r="F86" s="365">
        <v>16509.765490000002</v>
      </c>
      <c r="G86" s="365">
        <v>0</v>
      </c>
      <c r="H86" s="365">
        <v>0</v>
      </c>
    </row>
    <row r="87" spans="1:8" ht="47.25" x14ac:dyDescent="0.25">
      <c r="A87" s="227" t="s">
        <v>500</v>
      </c>
      <c r="B87" s="228" t="s">
        <v>545</v>
      </c>
      <c r="C87" s="211" t="s">
        <v>501</v>
      </c>
      <c r="D87" s="228"/>
      <c r="E87" s="228"/>
      <c r="F87" s="365">
        <v>16509.765490000002</v>
      </c>
      <c r="G87" s="365">
        <v>0</v>
      </c>
      <c r="H87" s="365">
        <v>0</v>
      </c>
    </row>
    <row r="88" spans="1:8" ht="15.75" x14ac:dyDescent="0.25">
      <c r="A88" s="227" t="s">
        <v>122</v>
      </c>
      <c r="B88" s="228" t="s">
        <v>545</v>
      </c>
      <c r="C88" s="211" t="s">
        <v>501</v>
      </c>
      <c r="D88" s="228" t="s">
        <v>452</v>
      </c>
      <c r="E88" s="228" t="s">
        <v>421</v>
      </c>
      <c r="F88" s="365">
        <v>16509.765490000002</v>
      </c>
      <c r="G88" s="365">
        <v>0</v>
      </c>
      <c r="H88" s="365">
        <v>0</v>
      </c>
    </row>
    <row r="89" spans="1:8" ht="47.25" x14ac:dyDescent="0.25">
      <c r="A89" s="227" t="s">
        <v>460</v>
      </c>
      <c r="B89" s="228" t="s">
        <v>461</v>
      </c>
      <c r="C89" s="211"/>
      <c r="D89" s="228"/>
      <c r="E89" s="228"/>
      <c r="F89" s="365">
        <v>29056.64111</v>
      </c>
      <c r="G89" s="365">
        <v>0</v>
      </c>
      <c r="H89" s="365">
        <v>0</v>
      </c>
    </row>
    <row r="90" spans="1:8" ht="47.25" x14ac:dyDescent="0.25">
      <c r="A90" s="227" t="s">
        <v>319</v>
      </c>
      <c r="B90" s="228" t="s">
        <v>462</v>
      </c>
      <c r="C90" s="211"/>
      <c r="D90" s="228"/>
      <c r="E90" s="228"/>
      <c r="F90" s="365">
        <v>28789.207670000003</v>
      </c>
      <c r="G90" s="365">
        <v>0</v>
      </c>
      <c r="H90" s="365">
        <v>0</v>
      </c>
    </row>
    <row r="91" spans="1:8" ht="15.75" x14ac:dyDescent="0.25">
      <c r="A91" s="227" t="s">
        <v>508</v>
      </c>
      <c r="B91" s="228" t="s">
        <v>462</v>
      </c>
      <c r="C91" s="211" t="s">
        <v>509</v>
      </c>
      <c r="D91" s="228"/>
      <c r="E91" s="228"/>
      <c r="F91" s="365">
        <v>28789.207670000003</v>
      </c>
      <c r="G91" s="365">
        <v>0</v>
      </c>
      <c r="H91" s="365">
        <v>0</v>
      </c>
    </row>
    <row r="92" spans="1:8" ht="15.75" x14ac:dyDescent="0.25">
      <c r="A92" s="227" t="s">
        <v>118</v>
      </c>
      <c r="B92" s="228" t="s">
        <v>462</v>
      </c>
      <c r="C92" s="211" t="s">
        <v>509</v>
      </c>
      <c r="D92" s="228" t="s">
        <v>452</v>
      </c>
      <c r="E92" s="228" t="s">
        <v>370</v>
      </c>
      <c r="F92" s="365">
        <v>28789.207670000003</v>
      </c>
      <c r="G92" s="365">
        <v>0</v>
      </c>
      <c r="H92" s="365">
        <v>0</v>
      </c>
    </row>
    <row r="93" spans="1:8" ht="47.25" x14ac:dyDescent="0.25">
      <c r="A93" s="227" t="s">
        <v>319</v>
      </c>
      <c r="B93" s="228" t="s">
        <v>464</v>
      </c>
      <c r="C93" s="211"/>
      <c r="D93" s="228"/>
      <c r="E93" s="228"/>
      <c r="F93" s="365">
        <v>267.43344000000002</v>
      </c>
      <c r="G93" s="365">
        <v>0</v>
      </c>
      <c r="H93" s="365">
        <v>0</v>
      </c>
    </row>
    <row r="94" spans="1:8" ht="15.75" x14ac:dyDescent="0.25">
      <c r="A94" s="227" t="s">
        <v>508</v>
      </c>
      <c r="B94" s="228" t="s">
        <v>464</v>
      </c>
      <c r="C94" s="211" t="s">
        <v>509</v>
      </c>
      <c r="D94" s="228"/>
      <c r="E94" s="228"/>
      <c r="F94" s="365">
        <v>267.43344000000002</v>
      </c>
      <c r="G94" s="365">
        <v>0</v>
      </c>
      <c r="H94" s="365">
        <v>0</v>
      </c>
    </row>
    <row r="95" spans="1:8" ht="15.75" x14ac:dyDescent="0.25">
      <c r="A95" s="227" t="s">
        <v>118</v>
      </c>
      <c r="B95" s="228" t="s">
        <v>464</v>
      </c>
      <c r="C95" s="211" t="s">
        <v>509</v>
      </c>
      <c r="D95" s="228" t="s">
        <v>452</v>
      </c>
      <c r="E95" s="228" t="s">
        <v>370</v>
      </c>
      <c r="F95" s="365">
        <v>267.43344000000002</v>
      </c>
      <c r="G95" s="365">
        <v>0</v>
      </c>
      <c r="H95" s="365">
        <v>0</v>
      </c>
    </row>
    <row r="96" spans="1:8" ht="15.75" x14ac:dyDescent="0.25">
      <c r="A96" s="389" t="s">
        <v>292</v>
      </c>
      <c r="B96" s="390" t="s">
        <v>429</v>
      </c>
      <c r="C96" s="391"/>
      <c r="D96" s="390"/>
      <c r="E96" s="390"/>
      <c r="F96" s="392">
        <v>38641.777630000004</v>
      </c>
      <c r="G96" s="392">
        <v>42839</v>
      </c>
      <c r="H96" s="392">
        <v>42299</v>
      </c>
    </row>
    <row r="97" spans="1:8" ht="47.25" x14ac:dyDescent="0.25">
      <c r="A97" s="389" t="s">
        <v>446</v>
      </c>
      <c r="B97" s="390" t="s">
        <v>447</v>
      </c>
      <c r="C97" s="391"/>
      <c r="D97" s="390"/>
      <c r="E97" s="390"/>
      <c r="F97" s="392">
        <v>505</v>
      </c>
      <c r="G97" s="392">
        <v>305</v>
      </c>
      <c r="H97" s="392">
        <v>305</v>
      </c>
    </row>
    <row r="98" spans="1:8" ht="31.5" x14ac:dyDescent="0.25">
      <c r="A98" s="227" t="s">
        <v>448</v>
      </c>
      <c r="B98" s="228" t="s">
        <v>449</v>
      </c>
      <c r="C98" s="211"/>
      <c r="D98" s="228"/>
      <c r="E98" s="228"/>
      <c r="F98" s="365">
        <v>5</v>
      </c>
      <c r="G98" s="365">
        <v>5</v>
      </c>
      <c r="H98" s="365">
        <v>5</v>
      </c>
    </row>
    <row r="99" spans="1:8" ht="47.25" x14ac:dyDescent="0.25">
      <c r="A99" s="227" t="s">
        <v>500</v>
      </c>
      <c r="B99" s="228" t="s">
        <v>449</v>
      </c>
      <c r="C99" s="211" t="s">
        <v>501</v>
      </c>
      <c r="D99" s="228"/>
      <c r="E99" s="228"/>
      <c r="F99" s="365">
        <v>5</v>
      </c>
      <c r="G99" s="365">
        <v>5</v>
      </c>
      <c r="H99" s="365">
        <v>5</v>
      </c>
    </row>
    <row r="100" spans="1:8" ht="31.5" x14ac:dyDescent="0.25">
      <c r="A100" s="227" t="s">
        <v>114</v>
      </c>
      <c r="B100" s="228" t="s">
        <v>449</v>
      </c>
      <c r="C100" s="211" t="s">
        <v>501</v>
      </c>
      <c r="D100" s="228" t="s">
        <v>372</v>
      </c>
      <c r="E100" s="228" t="s">
        <v>445</v>
      </c>
      <c r="F100" s="365">
        <v>5</v>
      </c>
      <c r="G100" s="365">
        <v>5</v>
      </c>
      <c r="H100" s="365">
        <v>5</v>
      </c>
    </row>
    <row r="101" spans="1:8" ht="31.5" x14ac:dyDescent="0.25">
      <c r="A101" s="227" t="s">
        <v>450</v>
      </c>
      <c r="B101" s="228" t="s">
        <v>451</v>
      </c>
      <c r="C101" s="211"/>
      <c r="D101" s="228"/>
      <c r="E101" s="228"/>
      <c r="F101" s="365">
        <v>500</v>
      </c>
      <c r="G101" s="365">
        <v>300</v>
      </c>
      <c r="H101" s="365">
        <v>300</v>
      </c>
    </row>
    <row r="102" spans="1:8" ht="47.25" x14ac:dyDescent="0.25">
      <c r="A102" s="227" t="s">
        <v>500</v>
      </c>
      <c r="B102" s="228" t="s">
        <v>451</v>
      </c>
      <c r="C102" s="211" t="s">
        <v>501</v>
      </c>
      <c r="D102" s="228"/>
      <c r="E102" s="228"/>
      <c r="F102" s="365">
        <v>500</v>
      </c>
      <c r="G102" s="365">
        <v>300</v>
      </c>
      <c r="H102" s="365">
        <v>300</v>
      </c>
    </row>
    <row r="103" spans="1:8" ht="31.5" x14ac:dyDescent="0.25">
      <c r="A103" s="227" t="s">
        <v>114</v>
      </c>
      <c r="B103" s="228" t="s">
        <v>451</v>
      </c>
      <c r="C103" s="211" t="s">
        <v>501</v>
      </c>
      <c r="D103" s="228" t="s">
        <v>372</v>
      </c>
      <c r="E103" s="228" t="s">
        <v>445</v>
      </c>
      <c r="F103" s="365">
        <v>500</v>
      </c>
      <c r="G103" s="365">
        <v>300</v>
      </c>
      <c r="H103" s="365">
        <v>300</v>
      </c>
    </row>
    <row r="104" spans="1:8" ht="31.5" x14ac:dyDescent="0.25">
      <c r="A104" s="389" t="s">
        <v>430</v>
      </c>
      <c r="B104" s="390" t="s">
        <v>431</v>
      </c>
      <c r="C104" s="391"/>
      <c r="D104" s="390"/>
      <c r="E104" s="390"/>
      <c r="F104" s="392">
        <v>500</v>
      </c>
      <c r="G104" s="392">
        <v>700</v>
      </c>
      <c r="H104" s="392">
        <v>700</v>
      </c>
    </row>
    <row r="105" spans="1:8" ht="31.5" x14ac:dyDescent="0.25">
      <c r="A105" s="227" t="s">
        <v>432</v>
      </c>
      <c r="B105" s="228" t="s">
        <v>433</v>
      </c>
      <c r="C105" s="211"/>
      <c r="D105" s="228"/>
      <c r="E105" s="228"/>
      <c r="F105" s="365">
        <v>500</v>
      </c>
      <c r="G105" s="365">
        <v>700</v>
      </c>
      <c r="H105" s="365">
        <v>700</v>
      </c>
    </row>
    <row r="106" spans="1:8" ht="47.25" x14ac:dyDescent="0.25">
      <c r="A106" s="227" t="s">
        <v>500</v>
      </c>
      <c r="B106" s="228" t="s">
        <v>433</v>
      </c>
      <c r="C106" s="211" t="s">
        <v>501</v>
      </c>
      <c r="D106" s="228"/>
      <c r="E106" s="228"/>
      <c r="F106" s="365">
        <v>500</v>
      </c>
      <c r="G106" s="365">
        <v>700</v>
      </c>
      <c r="H106" s="365">
        <v>700</v>
      </c>
    </row>
    <row r="107" spans="1:8" ht="47.25" x14ac:dyDescent="0.25">
      <c r="A107" s="227" t="s">
        <v>424</v>
      </c>
      <c r="B107" s="228" t="s">
        <v>433</v>
      </c>
      <c r="C107" s="211" t="s">
        <v>501</v>
      </c>
      <c r="D107" s="228" t="s">
        <v>421</v>
      </c>
      <c r="E107" s="228" t="s">
        <v>425</v>
      </c>
      <c r="F107" s="365">
        <v>500</v>
      </c>
      <c r="G107" s="365">
        <v>700</v>
      </c>
      <c r="H107" s="365">
        <v>700</v>
      </c>
    </row>
    <row r="108" spans="1:8" ht="63" x14ac:dyDescent="0.25">
      <c r="A108" s="389" t="s">
        <v>435</v>
      </c>
      <c r="B108" s="390" t="s">
        <v>436</v>
      </c>
      <c r="C108" s="391"/>
      <c r="D108" s="390"/>
      <c r="E108" s="390"/>
      <c r="F108" s="392">
        <v>24957.037629999999</v>
      </c>
      <c r="G108" s="392">
        <v>29436</v>
      </c>
      <c r="H108" s="392">
        <v>28836</v>
      </c>
    </row>
    <row r="109" spans="1:8" ht="15.75" x14ac:dyDescent="0.25">
      <c r="A109" s="227" t="s">
        <v>468</v>
      </c>
      <c r="B109" s="228" t="s">
        <v>469</v>
      </c>
      <c r="C109" s="211"/>
      <c r="D109" s="228"/>
      <c r="E109" s="228"/>
      <c r="F109" s="365">
        <v>6500</v>
      </c>
      <c r="G109" s="365">
        <v>7600</v>
      </c>
      <c r="H109" s="365">
        <v>7000</v>
      </c>
    </row>
    <row r="110" spans="1:8" ht="47.25" x14ac:dyDescent="0.25">
      <c r="A110" s="227" t="s">
        <v>500</v>
      </c>
      <c r="B110" s="228" t="s">
        <v>469</v>
      </c>
      <c r="C110" s="211" t="s">
        <v>501</v>
      </c>
      <c r="D110" s="228"/>
      <c r="E110" s="228"/>
      <c r="F110" s="365">
        <v>6500</v>
      </c>
      <c r="G110" s="365">
        <v>7600</v>
      </c>
      <c r="H110" s="365">
        <v>7000</v>
      </c>
    </row>
    <row r="111" spans="1:8" ht="15.75" x14ac:dyDescent="0.25">
      <c r="A111" s="227" t="s">
        <v>122</v>
      </c>
      <c r="B111" s="228" t="s">
        <v>469</v>
      </c>
      <c r="C111" s="211" t="s">
        <v>501</v>
      </c>
      <c r="D111" s="228" t="s">
        <v>452</v>
      </c>
      <c r="E111" s="228" t="s">
        <v>421</v>
      </c>
      <c r="F111" s="365">
        <v>6500</v>
      </c>
      <c r="G111" s="365">
        <v>7600</v>
      </c>
      <c r="H111" s="365">
        <v>7000</v>
      </c>
    </row>
    <row r="112" spans="1:8" ht="15.75" x14ac:dyDescent="0.25">
      <c r="A112" s="227" t="s">
        <v>470</v>
      </c>
      <c r="B112" s="228" t="s">
        <v>471</v>
      </c>
      <c r="C112" s="211"/>
      <c r="D112" s="228"/>
      <c r="E112" s="228"/>
      <c r="F112" s="365">
        <v>7047.3613700000005</v>
      </c>
      <c r="G112" s="365">
        <v>10000</v>
      </c>
      <c r="H112" s="365">
        <v>10000</v>
      </c>
    </row>
    <row r="113" spans="1:8" ht="47.25" x14ac:dyDescent="0.25">
      <c r="A113" s="227" t="s">
        <v>500</v>
      </c>
      <c r="B113" s="228" t="s">
        <v>471</v>
      </c>
      <c r="C113" s="211" t="s">
        <v>501</v>
      </c>
      <c r="D113" s="228"/>
      <c r="E113" s="228"/>
      <c r="F113" s="365">
        <v>7047.3613700000005</v>
      </c>
      <c r="G113" s="365">
        <v>10000</v>
      </c>
      <c r="H113" s="365">
        <v>10000</v>
      </c>
    </row>
    <row r="114" spans="1:8" ht="15.75" x14ac:dyDescent="0.25">
      <c r="A114" s="227" t="s">
        <v>122</v>
      </c>
      <c r="B114" s="228" t="s">
        <v>471</v>
      </c>
      <c r="C114" s="211" t="s">
        <v>501</v>
      </c>
      <c r="D114" s="228" t="s">
        <v>452</v>
      </c>
      <c r="E114" s="228" t="s">
        <v>421</v>
      </c>
      <c r="F114" s="365">
        <v>7047.3613700000005</v>
      </c>
      <c r="G114" s="365">
        <v>10000</v>
      </c>
      <c r="H114" s="365">
        <v>10000</v>
      </c>
    </row>
    <row r="115" spans="1:8" ht="15.75" x14ac:dyDescent="0.25">
      <c r="A115" s="227" t="s">
        <v>302</v>
      </c>
      <c r="B115" s="228" t="s">
        <v>437</v>
      </c>
      <c r="C115" s="211"/>
      <c r="D115" s="228"/>
      <c r="E115" s="228"/>
      <c r="F115" s="365">
        <v>2400</v>
      </c>
      <c r="G115" s="365">
        <v>2400</v>
      </c>
      <c r="H115" s="365">
        <v>2400</v>
      </c>
    </row>
    <row r="116" spans="1:8" ht="47.25" x14ac:dyDescent="0.25">
      <c r="A116" s="227" t="s">
        <v>500</v>
      </c>
      <c r="B116" s="228" t="s">
        <v>437</v>
      </c>
      <c r="C116" s="211" t="s">
        <v>501</v>
      </c>
      <c r="D116" s="228"/>
      <c r="E116" s="228"/>
      <c r="F116" s="365">
        <v>2400</v>
      </c>
      <c r="G116" s="365">
        <v>2400</v>
      </c>
      <c r="H116" s="365">
        <v>2400</v>
      </c>
    </row>
    <row r="117" spans="1:8" ht="15.75" x14ac:dyDescent="0.25">
      <c r="A117" s="227" t="s">
        <v>111</v>
      </c>
      <c r="B117" s="228" t="s">
        <v>437</v>
      </c>
      <c r="C117" s="211" t="s">
        <v>501</v>
      </c>
      <c r="D117" s="228" t="s">
        <v>372</v>
      </c>
      <c r="E117" s="228" t="s">
        <v>434</v>
      </c>
      <c r="F117" s="365">
        <v>2400</v>
      </c>
      <c r="G117" s="365">
        <v>2400</v>
      </c>
      <c r="H117" s="365">
        <v>2400</v>
      </c>
    </row>
    <row r="118" spans="1:8" ht="31.5" x14ac:dyDescent="0.25">
      <c r="A118" s="227" t="s">
        <v>303</v>
      </c>
      <c r="B118" s="228" t="s">
        <v>438</v>
      </c>
      <c r="C118" s="211"/>
      <c r="D118" s="228"/>
      <c r="E118" s="228"/>
      <c r="F118" s="365">
        <v>3300</v>
      </c>
      <c r="G118" s="365">
        <v>8000</v>
      </c>
      <c r="H118" s="365">
        <v>8000</v>
      </c>
    </row>
    <row r="119" spans="1:8" ht="47.25" x14ac:dyDescent="0.25">
      <c r="A119" s="227" t="s">
        <v>500</v>
      </c>
      <c r="B119" s="228" t="s">
        <v>438</v>
      </c>
      <c r="C119" s="211" t="s">
        <v>501</v>
      </c>
      <c r="D119" s="228"/>
      <c r="E119" s="228"/>
      <c r="F119" s="365">
        <v>3300</v>
      </c>
      <c r="G119" s="365">
        <v>8000</v>
      </c>
      <c r="H119" s="365">
        <v>8000</v>
      </c>
    </row>
    <row r="120" spans="1:8" ht="15.75" x14ac:dyDescent="0.25">
      <c r="A120" s="227" t="s">
        <v>111</v>
      </c>
      <c r="B120" s="228" t="s">
        <v>438</v>
      </c>
      <c r="C120" s="211" t="s">
        <v>501</v>
      </c>
      <c r="D120" s="228" t="s">
        <v>372</v>
      </c>
      <c r="E120" s="228" t="s">
        <v>434</v>
      </c>
      <c r="F120" s="365">
        <v>3300</v>
      </c>
      <c r="G120" s="365">
        <v>8000</v>
      </c>
      <c r="H120" s="365">
        <v>8000</v>
      </c>
    </row>
    <row r="121" spans="1:8" ht="63" x14ac:dyDescent="0.25">
      <c r="A121" s="227" t="s">
        <v>465</v>
      </c>
      <c r="B121" s="228" t="s">
        <v>466</v>
      </c>
      <c r="C121" s="211"/>
      <c r="D121" s="228"/>
      <c r="E121" s="228"/>
      <c r="F121" s="365">
        <v>1050</v>
      </c>
      <c r="G121" s="365">
        <v>1136</v>
      </c>
      <c r="H121" s="365">
        <v>1136</v>
      </c>
    </row>
    <row r="122" spans="1:8" ht="47.25" x14ac:dyDescent="0.25">
      <c r="A122" s="227" t="s">
        <v>500</v>
      </c>
      <c r="B122" s="228" t="s">
        <v>466</v>
      </c>
      <c r="C122" s="211" t="s">
        <v>501</v>
      </c>
      <c r="D122" s="228"/>
      <c r="E122" s="228"/>
      <c r="F122" s="365">
        <v>1050</v>
      </c>
      <c r="G122" s="365">
        <v>1136</v>
      </c>
      <c r="H122" s="365">
        <v>1136</v>
      </c>
    </row>
    <row r="123" spans="1:8" ht="15.75" x14ac:dyDescent="0.25">
      <c r="A123" s="227" t="s">
        <v>118</v>
      </c>
      <c r="B123" s="228" t="s">
        <v>466</v>
      </c>
      <c r="C123" s="211" t="s">
        <v>501</v>
      </c>
      <c r="D123" s="228" t="s">
        <v>452</v>
      </c>
      <c r="E123" s="228" t="s">
        <v>370</v>
      </c>
      <c r="F123" s="365">
        <v>1050</v>
      </c>
      <c r="G123" s="365">
        <v>1136</v>
      </c>
      <c r="H123" s="365">
        <v>1136</v>
      </c>
    </row>
    <row r="124" spans="1:8" ht="31.5" x14ac:dyDescent="0.25">
      <c r="A124" s="227" t="s">
        <v>298</v>
      </c>
      <c r="B124" s="228" t="s">
        <v>296</v>
      </c>
      <c r="C124" s="211"/>
      <c r="D124" s="228"/>
      <c r="E124" s="228"/>
      <c r="F124" s="365">
        <v>0</v>
      </c>
      <c r="G124" s="365">
        <v>200</v>
      </c>
      <c r="H124" s="365">
        <v>200</v>
      </c>
    </row>
    <row r="125" spans="1:8" ht="47.25" x14ac:dyDescent="0.25">
      <c r="A125" s="227" t="s">
        <v>500</v>
      </c>
      <c r="B125" s="228" t="s">
        <v>296</v>
      </c>
      <c r="C125" s="211" t="s">
        <v>501</v>
      </c>
      <c r="D125" s="228"/>
      <c r="E125" s="228"/>
      <c r="F125" s="365">
        <v>0</v>
      </c>
      <c r="G125" s="365">
        <v>200</v>
      </c>
      <c r="H125" s="365">
        <v>200</v>
      </c>
    </row>
    <row r="126" spans="1:8" ht="15.75" x14ac:dyDescent="0.25">
      <c r="A126" s="227" t="s">
        <v>122</v>
      </c>
      <c r="B126" s="228" t="s">
        <v>296</v>
      </c>
      <c r="C126" s="211" t="s">
        <v>501</v>
      </c>
      <c r="D126" s="228" t="s">
        <v>452</v>
      </c>
      <c r="E126" s="228" t="s">
        <v>421</v>
      </c>
      <c r="F126" s="365">
        <v>0</v>
      </c>
      <c r="G126" s="365">
        <v>200</v>
      </c>
      <c r="H126" s="365">
        <v>200</v>
      </c>
    </row>
    <row r="127" spans="1:8" ht="126" x14ac:dyDescent="0.25">
      <c r="A127" s="375" t="s">
        <v>472</v>
      </c>
      <c r="B127" s="228" t="s">
        <v>473</v>
      </c>
      <c r="C127" s="211"/>
      <c r="D127" s="228"/>
      <c r="E127" s="228"/>
      <c r="F127" s="365">
        <v>1708.00026</v>
      </c>
      <c r="G127" s="365">
        <v>100</v>
      </c>
      <c r="H127" s="365">
        <v>100</v>
      </c>
    </row>
    <row r="128" spans="1:8" ht="47.25" x14ac:dyDescent="0.25">
      <c r="A128" s="227" t="s">
        <v>500</v>
      </c>
      <c r="B128" s="228" t="s">
        <v>473</v>
      </c>
      <c r="C128" s="211" t="s">
        <v>501</v>
      </c>
      <c r="D128" s="228"/>
      <c r="E128" s="228"/>
      <c r="F128" s="365">
        <v>1708.00026</v>
      </c>
      <c r="G128" s="365">
        <v>100</v>
      </c>
      <c r="H128" s="365">
        <v>100</v>
      </c>
    </row>
    <row r="129" spans="1:8" ht="15.75" x14ac:dyDescent="0.25">
      <c r="A129" s="227" t="s">
        <v>122</v>
      </c>
      <c r="B129" s="228" t="s">
        <v>473</v>
      </c>
      <c r="C129" s="211" t="s">
        <v>501</v>
      </c>
      <c r="D129" s="228" t="s">
        <v>452</v>
      </c>
      <c r="E129" s="228" t="s">
        <v>421</v>
      </c>
      <c r="F129" s="365">
        <v>1708.00026</v>
      </c>
      <c r="G129" s="365">
        <v>100</v>
      </c>
      <c r="H129" s="365">
        <v>100</v>
      </c>
    </row>
    <row r="130" spans="1:8" ht="141.75" x14ac:dyDescent="0.25">
      <c r="A130" s="375" t="s">
        <v>439</v>
      </c>
      <c r="B130" s="228" t="s">
        <v>440</v>
      </c>
      <c r="C130" s="211"/>
      <c r="D130" s="228"/>
      <c r="E130" s="228"/>
      <c r="F130" s="365">
        <v>1004.176</v>
      </c>
      <c r="G130" s="365">
        <v>0</v>
      </c>
      <c r="H130" s="365">
        <v>0</v>
      </c>
    </row>
    <row r="131" spans="1:8" ht="47.25" x14ac:dyDescent="0.25">
      <c r="A131" s="227" t="s">
        <v>500</v>
      </c>
      <c r="B131" s="228" t="s">
        <v>440</v>
      </c>
      <c r="C131" s="211" t="s">
        <v>501</v>
      </c>
      <c r="D131" s="228"/>
      <c r="E131" s="228"/>
      <c r="F131" s="365">
        <v>1004.176</v>
      </c>
      <c r="G131" s="365">
        <v>0</v>
      </c>
      <c r="H131" s="365">
        <v>0</v>
      </c>
    </row>
    <row r="132" spans="1:8" ht="15.75" x14ac:dyDescent="0.25">
      <c r="A132" s="227" t="s">
        <v>111</v>
      </c>
      <c r="B132" s="228" t="s">
        <v>440</v>
      </c>
      <c r="C132" s="211" t="s">
        <v>501</v>
      </c>
      <c r="D132" s="228" t="s">
        <v>372</v>
      </c>
      <c r="E132" s="228" t="s">
        <v>434</v>
      </c>
      <c r="F132" s="365">
        <v>1004.176</v>
      </c>
      <c r="G132" s="365">
        <v>0</v>
      </c>
      <c r="H132" s="365">
        <v>0</v>
      </c>
    </row>
    <row r="133" spans="1:8" ht="63" x14ac:dyDescent="0.25">
      <c r="A133" s="227" t="s">
        <v>474</v>
      </c>
      <c r="B133" s="228" t="s">
        <v>475</v>
      </c>
      <c r="C133" s="211"/>
      <c r="D133" s="228"/>
      <c r="E133" s="228"/>
      <c r="F133" s="365">
        <v>1947.5</v>
      </c>
      <c r="G133" s="365">
        <v>0</v>
      </c>
      <c r="H133" s="365">
        <v>0</v>
      </c>
    </row>
    <row r="134" spans="1:8" ht="47.25" x14ac:dyDescent="0.25">
      <c r="A134" s="227" t="s">
        <v>500</v>
      </c>
      <c r="B134" s="228" t="s">
        <v>475</v>
      </c>
      <c r="C134" s="211" t="s">
        <v>501</v>
      </c>
      <c r="D134" s="228"/>
      <c r="E134" s="228"/>
      <c r="F134" s="365">
        <v>1947.5</v>
      </c>
      <c r="G134" s="365">
        <v>0</v>
      </c>
      <c r="H134" s="365">
        <v>0</v>
      </c>
    </row>
    <row r="135" spans="1:8" ht="15.75" x14ac:dyDescent="0.25">
      <c r="A135" s="227" t="s">
        <v>122</v>
      </c>
      <c r="B135" s="228" t="s">
        <v>475</v>
      </c>
      <c r="C135" s="211" t="s">
        <v>501</v>
      </c>
      <c r="D135" s="228" t="s">
        <v>452</v>
      </c>
      <c r="E135" s="228" t="s">
        <v>421</v>
      </c>
      <c r="F135" s="365">
        <v>1947.5</v>
      </c>
      <c r="G135" s="365">
        <v>0</v>
      </c>
      <c r="H135" s="365">
        <v>0</v>
      </c>
    </row>
    <row r="136" spans="1:8" ht="47.25" x14ac:dyDescent="0.25">
      <c r="A136" s="389" t="s">
        <v>293</v>
      </c>
      <c r="B136" s="390" t="s">
        <v>487</v>
      </c>
      <c r="C136" s="391"/>
      <c r="D136" s="390"/>
      <c r="E136" s="390"/>
      <c r="F136" s="392">
        <v>12079.14</v>
      </c>
      <c r="G136" s="392">
        <v>12088</v>
      </c>
      <c r="H136" s="392">
        <v>12048</v>
      </c>
    </row>
    <row r="137" spans="1:8" ht="31.5" x14ac:dyDescent="0.25">
      <c r="A137" s="227" t="s">
        <v>488</v>
      </c>
      <c r="B137" s="228" t="s">
        <v>290</v>
      </c>
      <c r="C137" s="211"/>
      <c r="D137" s="228"/>
      <c r="E137" s="228"/>
      <c r="F137" s="365">
        <v>6424.4</v>
      </c>
      <c r="G137" s="365">
        <v>6350</v>
      </c>
      <c r="H137" s="365">
        <v>6360</v>
      </c>
    </row>
    <row r="138" spans="1:8" ht="31.5" x14ac:dyDescent="0.25">
      <c r="A138" s="227" t="s">
        <v>510</v>
      </c>
      <c r="B138" s="228" t="s">
        <v>290</v>
      </c>
      <c r="C138" s="211" t="s">
        <v>511</v>
      </c>
      <c r="D138" s="228"/>
      <c r="E138" s="228"/>
      <c r="F138" s="365">
        <v>4837.3999999999996</v>
      </c>
      <c r="G138" s="365">
        <v>4720</v>
      </c>
      <c r="H138" s="365">
        <v>4720</v>
      </c>
    </row>
    <row r="139" spans="1:8" ht="15.75" x14ac:dyDescent="0.25">
      <c r="A139" s="227" t="s">
        <v>139</v>
      </c>
      <c r="B139" s="228" t="s">
        <v>290</v>
      </c>
      <c r="C139" s="211" t="s">
        <v>511</v>
      </c>
      <c r="D139" s="228" t="s">
        <v>486</v>
      </c>
      <c r="E139" s="228" t="s">
        <v>370</v>
      </c>
      <c r="F139" s="365">
        <v>4837.3999999999996</v>
      </c>
      <c r="G139" s="365">
        <v>4720</v>
      </c>
      <c r="H139" s="365">
        <v>4720</v>
      </c>
    </row>
    <row r="140" spans="1:8" ht="47.25" x14ac:dyDescent="0.25">
      <c r="A140" s="227" t="s">
        <v>500</v>
      </c>
      <c r="B140" s="228" t="s">
        <v>290</v>
      </c>
      <c r="C140" s="211" t="s">
        <v>501</v>
      </c>
      <c r="D140" s="228"/>
      <c r="E140" s="228"/>
      <c r="F140" s="365">
        <v>1587</v>
      </c>
      <c r="G140" s="365">
        <v>1630</v>
      </c>
      <c r="H140" s="365">
        <v>1640</v>
      </c>
    </row>
    <row r="141" spans="1:8" ht="15.75" x14ac:dyDescent="0.25">
      <c r="A141" s="227" t="s">
        <v>139</v>
      </c>
      <c r="B141" s="228" t="s">
        <v>290</v>
      </c>
      <c r="C141" s="211" t="s">
        <v>501</v>
      </c>
      <c r="D141" s="228" t="s">
        <v>486</v>
      </c>
      <c r="E141" s="228" t="s">
        <v>370</v>
      </c>
      <c r="F141" s="365">
        <v>1587</v>
      </c>
      <c r="G141" s="365">
        <v>1630</v>
      </c>
      <c r="H141" s="365">
        <v>1640</v>
      </c>
    </row>
    <row r="142" spans="1:8" ht="31.5" x14ac:dyDescent="0.25">
      <c r="A142" s="227" t="s">
        <v>489</v>
      </c>
      <c r="B142" s="228" t="s">
        <v>490</v>
      </c>
      <c r="C142" s="211"/>
      <c r="D142" s="228"/>
      <c r="E142" s="228"/>
      <c r="F142" s="365">
        <v>1019.74</v>
      </c>
      <c r="G142" s="365">
        <v>903</v>
      </c>
      <c r="H142" s="365">
        <v>903</v>
      </c>
    </row>
    <row r="143" spans="1:8" ht="31.5" x14ac:dyDescent="0.25">
      <c r="A143" s="227" t="s">
        <v>510</v>
      </c>
      <c r="B143" s="228" t="s">
        <v>490</v>
      </c>
      <c r="C143" s="211" t="s">
        <v>511</v>
      </c>
      <c r="D143" s="228"/>
      <c r="E143" s="228"/>
      <c r="F143" s="365">
        <v>677.54</v>
      </c>
      <c r="G143" s="365">
        <v>687</v>
      </c>
      <c r="H143" s="365">
        <v>687</v>
      </c>
    </row>
    <row r="144" spans="1:8" ht="15.75" x14ac:dyDescent="0.25">
      <c r="A144" s="227" t="s">
        <v>139</v>
      </c>
      <c r="B144" s="228" t="s">
        <v>490</v>
      </c>
      <c r="C144" s="211" t="s">
        <v>511</v>
      </c>
      <c r="D144" s="228" t="s">
        <v>486</v>
      </c>
      <c r="E144" s="228" t="s">
        <v>370</v>
      </c>
      <c r="F144" s="365">
        <v>677.54</v>
      </c>
      <c r="G144" s="365">
        <v>687</v>
      </c>
      <c r="H144" s="365">
        <v>687</v>
      </c>
    </row>
    <row r="145" spans="1:8" ht="47.25" x14ac:dyDescent="0.25">
      <c r="A145" s="227" t="s">
        <v>500</v>
      </c>
      <c r="B145" s="228" t="s">
        <v>490</v>
      </c>
      <c r="C145" s="211" t="s">
        <v>501</v>
      </c>
      <c r="D145" s="228"/>
      <c r="E145" s="228"/>
      <c r="F145" s="365">
        <v>342.2</v>
      </c>
      <c r="G145" s="365">
        <v>216</v>
      </c>
      <c r="H145" s="365">
        <v>216</v>
      </c>
    </row>
    <row r="146" spans="1:8" ht="15.75" x14ac:dyDescent="0.25">
      <c r="A146" s="227" t="s">
        <v>139</v>
      </c>
      <c r="B146" s="228" t="s">
        <v>490</v>
      </c>
      <c r="C146" s="211" t="s">
        <v>501</v>
      </c>
      <c r="D146" s="228" t="s">
        <v>486</v>
      </c>
      <c r="E146" s="228" t="s">
        <v>370</v>
      </c>
      <c r="F146" s="365">
        <v>342.2</v>
      </c>
      <c r="G146" s="365">
        <v>216</v>
      </c>
      <c r="H146" s="365">
        <v>216</v>
      </c>
    </row>
    <row r="147" spans="1:8" ht="31.5" x14ac:dyDescent="0.25">
      <c r="A147" s="227" t="s">
        <v>497</v>
      </c>
      <c r="B147" s="228" t="s">
        <v>498</v>
      </c>
      <c r="C147" s="211"/>
      <c r="D147" s="228"/>
      <c r="E147" s="228"/>
      <c r="F147" s="365">
        <v>990</v>
      </c>
      <c r="G147" s="365">
        <v>1100</v>
      </c>
      <c r="H147" s="365">
        <v>1000</v>
      </c>
    </row>
    <row r="148" spans="1:8" ht="47.25" x14ac:dyDescent="0.25">
      <c r="A148" s="227" t="s">
        <v>500</v>
      </c>
      <c r="B148" s="228" t="s">
        <v>498</v>
      </c>
      <c r="C148" s="211" t="s">
        <v>501</v>
      </c>
      <c r="D148" s="228"/>
      <c r="E148" s="228"/>
      <c r="F148" s="365">
        <v>990</v>
      </c>
      <c r="G148" s="365">
        <v>1100</v>
      </c>
      <c r="H148" s="365">
        <v>1000</v>
      </c>
    </row>
    <row r="149" spans="1:8" ht="15.75" x14ac:dyDescent="0.25">
      <c r="A149" s="227" t="s">
        <v>148</v>
      </c>
      <c r="B149" s="228" t="s">
        <v>498</v>
      </c>
      <c r="C149" s="211" t="s">
        <v>501</v>
      </c>
      <c r="D149" s="228" t="s">
        <v>410</v>
      </c>
      <c r="E149" s="228" t="s">
        <v>420</v>
      </c>
      <c r="F149" s="365">
        <v>990</v>
      </c>
      <c r="G149" s="365">
        <v>1100</v>
      </c>
      <c r="H149" s="365">
        <v>1000</v>
      </c>
    </row>
    <row r="150" spans="1:8" ht="47.25" x14ac:dyDescent="0.25">
      <c r="A150" s="227" t="s">
        <v>491</v>
      </c>
      <c r="B150" s="228" t="s">
        <v>492</v>
      </c>
      <c r="C150" s="211"/>
      <c r="D150" s="228"/>
      <c r="E150" s="228"/>
      <c r="F150" s="365">
        <v>510</v>
      </c>
      <c r="G150" s="365">
        <v>600</v>
      </c>
      <c r="H150" s="365">
        <v>650</v>
      </c>
    </row>
    <row r="151" spans="1:8" ht="47.25" x14ac:dyDescent="0.25">
      <c r="A151" s="227" t="s">
        <v>500</v>
      </c>
      <c r="B151" s="228" t="s">
        <v>492</v>
      </c>
      <c r="C151" s="211" t="s">
        <v>501</v>
      </c>
      <c r="D151" s="228"/>
      <c r="E151" s="228"/>
      <c r="F151" s="365">
        <v>510</v>
      </c>
      <c r="G151" s="365">
        <v>600</v>
      </c>
      <c r="H151" s="365">
        <v>650</v>
      </c>
    </row>
    <row r="152" spans="1:8" ht="15.75" x14ac:dyDescent="0.25">
      <c r="A152" s="227" t="s">
        <v>139</v>
      </c>
      <c r="B152" s="228" t="s">
        <v>492</v>
      </c>
      <c r="C152" s="211" t="s">
        <v>501</v>
      </c>
      <c r="D152" s="228" t="s">
        <v>486</v>
      </c>
      <c r="E152" s="228" t="s">
        <v>370</v>
      </c>
      <c r="F152" s="365">
        <v>510</v>
      </c>
      <c r="G152" s="365">
        <v>600</v>
      </c>
      <c r="H152" s="365">
        <v>650</v>
      </c>
    </row>
    <row r="153" spans="1:8" ht="141.75" x14ac:dyDescent="0.25">
      <c r="A153" s="375" t="s">
        <v>493</v>
      </c>
      <c r="B153" s="228" t="s">
        <v>494</v>
      </c>
      <c r="C153" s="211"/>
      <c r="D153" s="228"/>
      <c r="E153" s="228"/>
      <c r="F153" s="365">
        <v>3135</v>
      </c>
      <c r="G153" s="365">
        <v>3135</v>
      </c>
      <c r="H153" s="365">
        <v>3135</v>
      </c>
    </row>
    <row r="154" spans="1:8" ht="31.5" x14ac:dyDescent="0.25">
      <c r="A154" s="227" t="s">
        <v>510</v>
      </c>
      <c r="B154" s="228" t="s">
        <v>494</v>
      </c>
      <c r="C154" s="211" t="s">
        <v>511</v>
      </c>
      <c r="D154" s="228"/>
      <c r="E154" s="228"/>
      <c r="F154" s="365">
        <v>3135</v>
      </c>
      <c r="G154" s="365">
        <v>3135</v>
      </c>
      <c r="H154" s="365">
        <v>3135</v>
      </c>
    </row>
    <row r="155" spans="1:8" ht="15.75" x14ac:dyDescent="0.25">
      <c r="A155" s="227" t="s">
        <v>139</v>
      </c>
      <c r="B155" s="228" t="s">
        <v>494</v>
      </c>
      <c r="C155" s="211" t="s">
        <v>511</v>
      </c>
      <c r="D155" s="228" t="s">
        <v>486</v>
      </c>
      <c r="E155" s="228" t="s">
        <v>370</v>
      </c>
      <c r="F155" s="365">
        <v>3135</v>
      </c>
      <c r="G155" s="365">
        <v>3135</v>
      </c>
      <c r="H155" s="365">
        <v>3135</v>
      </c>
    </row>
    <row r="156" spans="1:8" ht="31.5" x14ac:dyDescent="0.25">
      <c r="A156" s="389" t="s">
        <v>480</v>
      </c>
      <c r="B156" s="390" t="s">
        <v>481</v>
      </c>
      <c r="C156" s="391"/>
      <c r="D156" s="390"/>
      <c r="E156" s="390"/>
      <c r="F156" s="392">
        <v>590.6</v>
      </c>
      <c r="G156" s="392">
        <v>300</v>
      </c>
      <c r="H156" s="392">
        <v>400</v>
      </c>
    </row>
    <row r="157" spans="1:8" ht="31.5" x14ac:dyDescent="0.25">
      <c r="A157" s="227" t="s">
        <v>482</v>
      </c>
      <c r="B157" s="228" t="s">
        <v>483</v>
      </c>
      <c r="C157" s="211"/>
      <c r="D157" s="228"/>
      <c r="E157" s="228"/>
      <c r="F157" s="365">
        <v>200</v>
      </c>
      <c r="G157" s="365">
        <v>300</v>
      </c>
      <c r="H157" s="365">
        <v>400</v>
      </c>
    </row>
    <row r="158" spans="1:8" ht="47.25" x14ac:dyDescent="0.25">
      <c r="A158" s="227" t="s">
        <v>500</v>
      </c>
      <c r="B158" s="228" t="s">
        <v>483</v>
      </c>
      <c r="C158" s="211" t="s">
        <v>501</v>
      </c>
      <c r="D158" s="228"/>
      <c r="E158" s="228"/>
      <c r="F158" s="365">
        <v>200</v>
      </c>
      <c r="G158" s="365">
        <v>300</v>
      </c>
      <c r="H158" s="365">
        <v>400</v>
      </c>
    </row>
    <row r="159" spans="1:8" ht="15.75" x14ac:dyDescent="0.25">
      <c r="A159" s="227" t="s">
        <v>479</v>
      </c>
      <c r="B159" s="228" t="s">
        <v>483</v>
      </c>
      <c r="C159" s="211" t="s">
        <v>501</v>
      </c>
      <c r="D159" s="228" t="s">
        <v>478</v>
      </c>
      <c r="E159" s="228" t="s">
        <v>478</v>
      </c>
      <c r="F159" s="365">
        <v>200</v>
      </c>
      <c r="G159" s="365">
        <v>300</v>
      </c>
      <c r="H159" s="365">
        <v>400</v>
      </c>
    </row>
    <row r="160" spans="1:8" ht="47.25" x14ac:dyDescent="0.25">
      <c r="A160" s="227" t="s">
        <v>484</v>
      </c>
      <c r="B160" s="228" t="s">
        <v>485</v>
      </c>
      <c r="C160" s="211"/>
      <c r="D160" s="228"/>
      <c r="E160" s="228"/>
      <c r="F160" s="365">
        <v>390.6</v>
      </c>
      <c r="G160" s="365">
        <v>0</v>
      </c>
      <c r="H160" s="365">
        <v>0</v>
      </c>
    </row>
    <row r="161" spans="1:8" ht="31.5" x14ac:dyDescent="0.25">
      <c r="A161" s="227" t="s">
        <v>510</v>
      </c>
      <c r="B161" s="228" t="s">
        <v>485</v>
      </c>
      <c r="C161" s="211" t="s">
        <v>511</v>
      </c>
      <c r="D161" s="228"/>
      <c r="E161" s="228"/>
      <c r="F161" s="365">
        <v>390.6</v>
      </c>
      <c r="G161" s="365">
        <v>0</v>
      </c>
      <c r="H161" s="365">
        <v>0</v>
      </c>
    </row>
    <row r="162" spans="1:8" ht="15.75" x14ac:dyDescent="0.25">
      <c r="A162" s="227" t="s">
        <v>479</v>
      </c>
      <c r="B162" s="228" t="s">
        <v>485</v>
      </c>
      <c r="C162" s="211" t="s">
        <v>511</v>
      </c>
      <c r="D162" s="228" t="s">
        <v>478</v>
      </c>
      <c r="E162" s="228" t="s">
        <v>478</v>
      </c>
      <c r="F162" s="365">
        <v>390.6</v>
      </c>
      <c r="G162" s="365">
        <v>0</v>
      </c>
      <c r="H162" s="365">
        <v>0</v>
      </c>
    </row>
    <row r="163" spans="1:8" ht="63" x14ac:dyDescent="0.25">
      <c r="A163" s="389" t="s">
        <v>441</v>
      </c>
      <c r="B163" s="390" t="s">
        <v>442</v>
      </c>
      <c r="C163" s="391"/>
      <c r="D163" s="390"/>
      <c r="E163" s="390"/>
      <c r="F163" s="392">
        <v>10</v>
      </c>
      <c r="G163" s="392">
        <v>10</v>
      </c>
      <c r="H163" s="392">
        <v>10</v>
      </c>
    </row>
    <row r="164" spans="1:8" ht="47.25" x14ac:dyDescent="0.25">
      <c r="A164" s="227" t="s">
        <v>443</v>
      </c>
      <c r="B164" s="228" t="s">
        <v>444</v>
      </c>
      <c r="C164" s="211"/>
      <c r="D164" s="228"/>
      <c r="E164" s="228"/>
      <c r="F164" s="365">
        <v>10</v>
      </c>
      <c r="G164" s="365">
        <v>10</v>
      </c>
      <c r="H164" s="365">
        <v>10</v>
      </c>
    </row>
    <row r="165" spans="1:8" ht="47.25" x14ac:dyDescent="0.25">
      <c r="A165" s="227" t="s">
        <v>500</v>
      </c>
      <c r="B165" s="228" t="s">
        <v>444</v>
      </c>
      <c r="C165" s="211" t="s">
        <v>501</v>
      </c>
      <c r="D165" s="228"/>
      <c r="E165" s="228"/>
      <c r="F165" s="365">
        <v>10</v>
      </c>
      <c r="G165" s="365">
        <v>10</v>
      </c>
      <c r="H165" s="365">
        <v>10</v>
      </c>
    </row>
    <row r="166" spans="1:8" ht="15.75" x14ac:dyDescent="0.25">
      <c r="A166" s="227" t="s">
        <v>111</v>
      </c>
      <c r="B166" s="228" t="s">
        <v>444</v>
      </c>
      <c r="C166" s="211" t="s">
        <v>501</v>
      </c>
      <c r="D166" s="228" t="s">
        <v>372</v>
      </c>
      <c r="E166" s="228" t="s">
        <v>434</v>
      </c>
      <c r="F166" s="365">
        <v>10</v>
      </c>
      <c r="G166" s="365">
        <v>10</v>
      </c>
      <c r="H166" s="365">
        <v>10</v>
      </c>
    </row>
    <row r="167" spans="1:8" ht="31.5" x14ac:dyDescent="0.25">
      <c r="A167" s="389" t="s">
        <v>294</v>
      </c>
      <c r="B167" s="390" t="s">
        <v>476</v>
      </c>
      <c r="C167" s="391"/>
      <c r="D167" s="390"/>
      <c r="E167" s="390"/>
      <c r="F167" s="392">
        <v>747.37868999999989</v>
      </c>
      <c r="G167" s="392">
        <v>748.13187000000005</v>
      </c>
      <c r="H167" s="392">
        <v>0</v>
      </c>
    </row>
    <row r="168" spans="1:8" ht="47.25" x14ac:dyDescent="0.25">
      <c r="A168" s="227" t="s">
        <v>295</v>
      </c>
      <c r="B168" s="228" t="s">
        <v>477</v>
      </c>
      <c r="C168" s="211"/>
      <c r="D168" s="228"/>
      <c r="E168" s="228"/>
      <c r="F168" s="365">
        <v>683.07693000000006</v>
      </c>
      <c r="G168" s="365">
        <v>748.13187000000005</v>
      </c>
      <c r="H168" s="365">
        <v>0</v>
      </c>
    </row>
    <row r="169" spans="1:8" ht="63" x14ac:dyDescent="0.25">
      <c r="A169" s="227" t="s">
        <v>321</v>
      </c>
      <c r="B169" s="228" t="s">
        <v>289</v>
      </c>
      <c r="C169" s="211"/>
      <c r="D169" s="228"/>
      <c r="E169" s="228"/>
      <c r="F169" s="365">
        <v>683.07693000000006</v>
      </c>
      <c r="G169" s="365">
        <v>748.13187000000005</v>
      </c>
      <c r="H169" s="365">
        <v>0</v>
      </c>
    </row>
    <row r="170" spans="1:8" ht="47.25" x14ac:dyDescent="0.25">
      <c r="A170" s="227" t="s">
        <v>500</v>
      </c>
      <c r="B170" s="228" t="s">
        <v>289</v>
      </c>
      <c r="C170" s="211" t="s">
        <v>501</v>
      </c>
      <c r="D170" s="228"/>
      <c r="E170" s="228"/>
      <c r="F170" s="365">
        <v>683.07693000000006</v>
      </c>
      <c r="G170" s="365">
        <v>748.13187000000005</v>
      </c>
      <c r="H170" s="365">
        <v>0</v>
      </c>
    </row>
    <row r="171" spans="1:8" ht="15.75" x14ac:dyDescent="0.25">
      <c r="A171" s="227" t="s">
        <v>122</v>
      </c>
      <c r="B171" s="228" t="s">
        <v>289</v>
      </c>
      <c r="C171" s="211" t="s">
        <v>501</v>
      </c>
      <c r="D171" s="228" t="s">
        <v>452</v>
      </c>
      <c r="E171" s="228" t="s">
        <v>421</v>
      </c>
      <c r="F171" s="365">
        <v>683.07693000000006</v>
      </c>
      <c r="G171" s="365">
        <v>748.13187000000005</v>
      </c>
      <c r="H171" s="365">
        <v>0</v>
      </c>
    </row>
    <row r="172" spans="1:8" ht="63" x14ac:dyDescent="0.25">
      <c r="A172" s="389" t="s">
        <v>535</v>
      </c>
      <c r="B172" s="390" t="s">
        <v>536</v>
      </c>
      <c r="C172" s="391"/>
      <c r="D172" s="390"/>
      <c r="E172" s="390"/>
      <c r="F172" s="392">
        <v>64.301760000000002</v>
      </c>
      <c r="G172" s="392">
        <v>0</v>
      </c>
      <c r="H172" s="392">
        <v>0</v>
      </c>
    </row>
    <row r="173" spans="1:8" ht="47.25" x14ac:dyDescent="0.25">
      <c r="A173" s="227" t="s">
        <v>319</v>
      </c>
      <c r="B173" s="228" t="s">
        <v>537</v>
      </c>
      <c r="C173" s="211"/>
      <c r="D173" s="228"/>
      <c r="E173" s="228"/>
      <c r="F173" s="365">
        <v>64.301760000000002</v>
      </c>
      <c r="G173" s="365">
        <v>0</v>
      </c>
      <c r="H173" s="365">
        <v>0</v>
      </c>
    </row>
    <row r="174" spans="1:8" ht="15.75" x14ac:dyDescent="0.25">
      <c r="A174" s="227" t="s">
        <v>508</v>
      </c>
      <c r="B174" s="228" t="s">
        <v>537</v>
      </c>
      <c r="C174" s="211" t="s">
        <v>509</v>
      </c>
      <c r="D174" s="228"/>
      <c r="E174" s="228"/>
      <c r="F174" s="365">
        <v>64.301760000000002</v>
      </c>
      <c r="G174" s="365">
        <v>0</v>
      </c>
      <c r="H174" s="365">
        <v>0</v>
      </c>
    </row>
    <row r="175" spans="1:8" ht="15.75" x14ac:dyDescent="0.25">
      <c r="A175" s="227" t="s">
        <v>118</v>
      </c>
      <c r="B175" s="228" t="s">
        <v>537</v>
      </c>
      <c r="C175" s="211" t="s">
        <v>509</v>
      </c>
      <c r="D175" s="228" t="s">
        <v>452</v>
      </c>
      <c r="E175" s="228" t="s">
        <v>370</v>
      </c>
      <c r="F175" s="365">
        <v>64.301760000000002</v>
      </c>
      <c r="G175" s="365">
        <v>0</v>
      </c>
      <c r="H175" s="365">
        <v>0</v>
      </c>
    </row>
    <row r="176" spans="1:8" ht="15.75" x14ac:dyDescent="0.25">
      <c r="A176" s="366" t="s">
        <v>499</v>
      </c>
      <c r="B176" s="364"/>
      <c r="C176" s="376"/>
      <c r="D176" s="364"/>
      <c r="E176" s="364"/>
      <c r="F176" s="377">
        <v>104761.72</v>
      </c>
      <c r="G176" s="377">
        <v>63179.899869999994</v>
      </c>
      <c r="H176" s="377">
        <v>62069.031000000003</v>
      </c>
    </row>
  </sheetData>
  <autoFilter ref="A7:H176" xr:uid="{ADE4DB9F-B6A9-442B-B58E-0DA606B88D24}">
    <filterColumn colId="3" showButton="0"/>
  </autoFilter>
  <mergeCells count="8">
    <mergeCell ref="F7:F8"/>
    <mergeCell ref="G7:G8"/>
    <mergeCell ref="H7:H8"/>
    <mergeCell ref="D7:E8"/>
    <mergeCell ref="A6:H6"/>
    <mergeCell ref="A7:A8"/>
    <mergeCell ref="B7:B8"/>
    <mergeCell ref="C7:C8"/>
  </mergeCells>
  <pageMargins left="0.70866141732283472" right="0.70866141732283472" top="0.74803149606299213" bottom="0.74803149606299213" header="0.31496062992125984" footer="0.31496062992125984"/>
  <pageSetup paperSize="9" scale="61" fitToHeight="10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22"/>
  <sheetViews>
    <sheetView topLeftCell="A109" workbookViewId="0">
      <selection activeCell="D10" sqref="D10"/>
    </sheetView>
  </sheetViews>
  <sheetFormatPr defaultColWidth="8.85546875" defaultRowHeight="15" x14ac:dyDescent="0.25"/>
  <cols>
    <col min="1" max="1" width="27" customWidth="1"/>
    <col min="2" max="2" width="5.42578125" customWidth="1"/>
    <col min="3" max="3" width="5.5703125" customWidth="1"/>
    <col min="4" max="4" width="11.28515625" customWidth="1"/>
    <col min="5" max="5" width="4.7109375" customWidth="1"/>
    <col min="6" max="6" width="12" customWidth="1"/>
    <col min="7" max="7" width="13.7109375" customWidth="1"/>
    <col min="8" max="8" width="15.140625" customWidth="1"/>
    <col min="9" max="29" width="15.7109375" customWidth="1"/>
  </cols>
  <sheetData>
    <row r="1" spans="1:10" x14ac:dyDescent="0.25">
      <c r="D1" s="19" t="s">
        <v>151</v>
      </c>
    </row>
    <row r="2" spans="1:10" x14ac:dyDescent="0.25">
      <c r="D2" s="19" t="s">
        <v>65</v>
      </c>
    </row>
    <row r="3" spans="1:10" x14ac:dyDescent="0.25">
      <c r="D3" s="19" t="s">
        <v>2</v>
      </c>
    </row>
    <row r="4" spans="1:10" x14ac:dyDescent="0.25">
      <c r="A4" s="20"/>
      <c r="B4" s="21"/>
      <c r="C4" s="21"/>
      <c r="D4" s="22" t="s">
        <v>538</v>
      </c>
      <c r="E4" s="21"/>
      <c r="F4" s="22"/>
    </row>
    <row r="5" spans="1:10" x14ac:dyDescent="0.25">
      <c r="A5" s="427" t="s">
        <v>304</v>
      </c>
      <c r="B5" s="427"/>
      <c r="C5" s="427"/>
      <c r="D5" s="427"/>
      <c r="E5" s="427"/>
      <c r="F5" s="427"/>
      <c r="G5" s="427"/>
      <c r="H5" s="427"/>
    </row>
    <row r="6" spans="1:10" x14ac:dyDescent="0.25">
      <c r="A6" s="427"/>
      <c r="B6" s="427"/>
      <c r="C6" s="427"/>
      <c r="D6" s="427"/>
      <c r="E6" s="427"/>
      <c r="F6" s="427"/>
      <c r="G6" s="427"/>
      <c r="H6" s="427"/>
    </row>
    <row r="7" spans="1:10" x14ac:dyDescent="0.25">
      <c r="A7" s="427"/>
      <c r="B7" s="427"/>
      <c r="C7" s="427"/>
      <c r="D7" s="427"/>
      <c r="E7" s="427"/>
      <c r="F7" s="427"/>
      <c r="G7" s="427"/>
      <c r="H7" s="427"/>
    </row>
    <row r="8" spans="1:10" x14ac:dyDescent="0.25">
      <c r="A8" s="23"/>
      <c r="B8" s="23"/>
      <c r="C8" s="19"/>
      <c r="D8" s="19"/>
      <c r="E8" s="19"/>
      <c r="F8" s="23" t="s">
        <v>66</v>
      </c>
    </row>
    <row r="9" spans="1:10" x14ac:dyDescent="0.25">
      <c r="A9" s="428" t="s">
        <v>4</v>
      </c>
      <c r="B9" s="430" t="s">
        <v>67</v>
      </c>
      <c r="C9" s="431"/>
      <c r="D9" s="431"/>
      <c r="E9" s="431"/>
      <c r="F9" s="428" t="s">
        <v>311</v>
      </c>
      <c r="G9" s="428" t="s">
        <v>312</v>
      </c>
      <c r="H9" s="428" t="s">
        <v>313</v>
      </c>
    </row>
    <row r="10" spans="1:10" x14ac:dyDescent="0.25">
      <c r="A10" s="429"/>
      <c r="B10" s="24" t="s">
        <v>68</v>
      </c>
      <c r="C10" s="24" t="s">
        <v>69</v>
      </c>
      <c r="D10" s="24" t="s">
        <v>70</v>
      </c>
      <c r="E10" s="24" t="s">
        <v>71</v>
      </c>
      <c r="F10" s="429"/>
      <c r="G10" s="429"/>
      <c r="H10" s="429"/>
    </row>
    <row r="11" spans="1:10" x14ac:dyDescent="0.25">
      <c r="A11" s="25" t="s">
        <v>72</v>
      </c>
      <c r="B11" s="25" t="s">
        <v>73</v>
      </c>
      <c r="C11" s="25" t="s">
        <v>74</v>
      </c>
      <c r="D11" s="25" t="s">
        <v>75</v>
      </c>
      <c r="E11" s="25" t="s">
        <v>76</v>
      </c>
      <c r="F11" s="25" t="s">
        <v>77</v>
      </c>
      <c r="G11" s="25" t="s">
        <v>78</v>
      </c>
      <c r="H11" s="25" t="s">
        <v>79</v>
      </c>
    </row>
    <row r="12" spans="1:10" x14ac:dyDescent="0.25">
      <c r="A12" s="25" t="s">
        <v>80</v>
      </c>
      <c r="B12" s="25"/>
      <c r="C12" s="25"/>
      <c r="D12" s="25"/>
      <c r="E12" s="25"/>
      <c r="F12" s="26">
        <f>F13+F87</f>
        <v>96761.731920000006</v>
      </c>
      <c r="G12" s="26">
        <f>G13+G87</f>
        <v>63179.899870000008</v>
      </c>
      <c r="H12" s="26">
        <f>H13+H87</f>
        <v>62069.030999999995</v>
      </c>
      <c r="J12" s="16"/>
    </row>
    <row r="13" spans="1:10" ht="67.5" x14ac:dyDescent="0.25">
      <c r="A13" s="29" t="s">
        <v>81</v>
      </c>
      <c r="B13" s="27" t="s">
        <v>82</v>
      </c>
      <c r="C13" s="27" t="s">
        <v>83</v>
      </c>
      <c r="D13" s="27" t="s">
        <v>83</v>
      </c>
      <c r="E13" s="27" t="s">
        <v>83</v>
      </c>
      <c r="F13" s="28">
        <f>+F14+F47+F56+F76+F81+F41+F45</f>
        <v>84682.594920000003</v>
      </c>
      <c r="G13" s="28">
        <f>+G14+G47+G56+G76+G81+G41+G45</f>
        <v>51091.899870000008</v>
      </c>
      <c r="H13" s="28">
        <f>+H14+H47+H56+H76+H81+H41+H45</f>
        <v>50021.030999999995</v>
      </c>
      <c r="I13" s="16"/>
    </row>
    <row r="14" spans="1:10" ht="22.5" x14ac:dyDescent="0.25">
      <c r="A14" s="29" t="s">
        <v>84</v>
      </c>
      <c r="B14" s="27" t="s">
        <v>82</v>
      </c>
      <c r="C14" s="27" t="s">
        <v>85</v>
      </c>
      <c r="D14" s="27" t="s">
        <v>83</v>
      </c>
      <c r="E14" s="27" t="s">
        <v>83</v>
      </c>
      <c r="F14" s="30">
        <f>+F15+F30+F34+F37</f>
        <v>17748.89</v>
      </c>
      <c r="G14" s="30">
        <f>+G15+G30+G34+G37</f>
        <v>17974.52</v>
      </c>
      <c r="H14" s="30">
        <f>+H15+H30+H34+H37</f>
        <v>18420.52</v>
      </c>
    </row>
    <row r="15" spans="1:10" ht="90" x14ac:dyDescent="0.25">
      <c r="A15" s="33" t="s">
        <v>87</v>
      </c>
      <c r="B15" s="34" t="s">
        <v>82</v>
      </c>
      <c r="C15" s="34" t="s">
        <v>88</v>
      </c>
      <c r="D15" s="34" t="s">
        <v>86</v>
      </c>
      <c r="E15" s="34" t="s">
        <v>83</v>
      </c>
      <c r="F15" s="35">
        <f>SUM(F16:F29)</f>
        <v>16012.09</v>
      </c>
      <c r="G15" s="35">
        <f>SUM(G16:G29)</f>
        <v>16424.52</v>
      </c>
      <c r="H15" s="35">
        <f>SUM(H16:H29)</f>
        <v>16820.52</v>
      </c>
    </row>
    <row r="16" spans="1:10" ht="22.5" x14ac:dyDescent="0.25">
      <c r="A16" s="36" t="s">
        <v>214</v>
      </c>
      <c r="B16" s="37" t="s">
        <v>82</v>
      </c>
      <c r="C16" s="37" t="s">
        <v>88</v>
      </c>
      <c r="D16" s="37" t="s">
        <v>213</v>
      </c>
      <c r="E16" s="37" t="s">
        <v>89</v>
      </c>
      <c r="F16" s="38">
        <v>7400</v>
      </c>
      <c r="G16" s="38">
        <v>7600</v>
      </c>
      <c r="H16" s="39">
        <v>7800</v>
      </c>
    </row>
    <row r="17" spans="1:8" ht="22.5" x14ac:dyDescent="0.25">
      <c r="A17" s="36" t="s">
        <v>214</v>
      </c>
      <c r="B17" s="37" t="s">
        <v>82</v>
      </c>
      <c r="C17" s="37" t="s">
        <v>88</v>
      </c>
      <c r="D17" s="37" t="s">
        <v>213</v>
      </c>
      <c r="E17" s="37" t="s">
        <v>90</v>
      </c>
      <c r="F17" s="38">
        <v>2205</v>
      </c>
      <c r="G17" s="39">
        <v>2265</v>
      </c>
      <c r="H17" s="39">
        <v>2330</v>
      </c>
    </row>
    <row r="18" spans="1:8" ht="22.5" x14ac:dyDescent="0.25">
      <c r="A18" s="36" t="s">
        <v>215</v>
      </c>
      <c r="B18" s="37" t="s">
        <v>82</v>
      </c>
      <c r="C18" s="37" t="s">
        <v>88</v>
      </c>
      <c r="D18" s="37" t="s">
        <v>216</v>
      </c>
      <c r="E18" s="37" t="s">
        <v>89</v>
      </c>
      <c r="F18" s="38">
        <v>1400</v>
      </c>
      <c r="G18" s="39">
        <v>1500</v>
      </c>
      <c r="H18" s="39">
        <v>1600</v>
      </c>
    </row>
    <row r="19" spans="1:8" ht="22.5" x14ac:dyDescent="0.25">
      <c r="A19" s="36" t="s">
        <v>215</v>
      </c>
      <c r="B19" s="37" t="s">
        <v>82</v>
      </c>
      <c r="C19" s="37" t="s">
        <v>88</v>
      </c>
      <c r="D19" s="37" t="s">
        <v>216</v>
      </c>
      <c r="E19" s="37" t="s">
        <v>90</v>
      </c>
      <c r="F19" s="38">
        <v>425</v>
      </c>
      <c r="G19" s="39">
        <v>453</v>
      </c>
      <c r="H19" s="39">
        <v>484</v>
      </c>
    </row>
    <row r="20" spans="1:8" ht="45" x14ac:dyDescent="0.25">
      <c r="A20" s="36" t="s">
        <v>217</v>
      </c>
      <c r="B20" s="37" t="s">
        <v>82</v>
      </c>
      <c r="C20" s="37" t="s">
        <v>88</v>
      </c>
      <c r="D20" s="37" t="s">
        <v>218</v>
      </c>
      <c r="E20" s="37" t="s">
        <v>89</v>
      </c>
      <c r="F20" s="40">
        <v>1200</v>
      </c>
      <c r="G20" s="41">
        <v>1200</v>
      </c>
      <c r="H20" s="41">
        <v>1200</v>
      </c>
    </row>
    <row r="21" spans="1:8" ht="45" x14ac:dyDescent="0.25">
      <c r="A21" s="36" t="s">
        <v>217</v>
      </c>
      <c r="B21" s="37" t="s">
        <v>82</v>
      </c>
      <c r="C21" s="37" t="s">
        <v>88</v>
      </c>
      <c r="D21" s="37" t="s">
        <v>218</v>
      </c>
      <c r="E21" s="37" t="s">
        <v>90</v>
      </c>
      <c r="F21" s="40">
        <v>333</v>
      </c>
      <c r="G21" s="41">
        <v>333</v>
      </c>
      <c r="H21" s="41">
        <v>333</v>
      </c>
    </row>
    <row r="22" spans="1:8" ht="33.75" x14ac:dyDescent="0.25">
      <c r="A22" s="42" t="s">
        <v>219</v>
      </c>
      <c r="B22" s="43" t="s">
        <v>82</v>
      </c>
      <c r="C22" s="43" t="s">
        <v>88</v>
      </c>
      <c r="D22" s="43" t="s">
        <v>220</v>
      </c>
      <c r="E22" s="43" t="s">
        <v>91</v>
      </c>
      <c r="F22" s="38">
        <v>678</v>
      </c>
      <c r="G22" s="38">
        <v>600</v>
      </c>
      <c r="H22" s="38">
        <v>600</v>
      </c>
    </row>
    <row r="23" spans="1:8" ht="33.75" x14ac:dyDescent="0.25">
      <c r="A23" s="36" t="s">
        <v>219</v>
      </c>
      <c r="B23" s="37" t="s">
        <v>82</v>
      </c>
      <c r="C23" s="37" t="s">
        <v>88</v>
      </c>
      <c r="D23" s="37" t="s">
        <v>220</v>
      </c>
      <c r="E23" s="37" t="s">
        <v>92</v>
      </c>
      <c r="F23" s="38">
        <v>1650</v>
      </c>
      <c r="G23" s="39">
        <v>1650</v>
      </c>
      <c r="H23" s="39">
        <v>1650</v>
      </c>
    </row>
    <row r="24" spans="1:8" ht="33.75" x14ac:dyDescent="0.25">
      <c r="A24" s="36" t="s">
        <v>219</v>
      </c>
      <c r="B24" s="37" t="s">
        <v>82</v>
      </c>
      <c r="C24" s="37" t="s">
        <v>88</v>
      </c>
      <c r="D24" s="37" t="s">
        <v>220</v>
      </c>
      <c r="E24" s="37" t="s">
        <v>93</v>
      </c>
      <c r="F24" s="38">
        <v>620</v>
      </c>
      <c r="G24" s="38">
        <v>620</v>
      </c>
      <c r="H24" s="38">
        <v>620</v>
      </c>
    </row>
    <row r="25" spans="1:8" ht="33.75" x14ac:dyDescent="0.25">
      <c r="A25" s="42" t="s">
        <v>221</v>
      </c>
      <c r="B25" s="43" t="s">
        <v>82</v>
      </c>
      <c r="C25" s="43" t="s">
        <v>88</v>
      </c>
      <c r="D25" s="43" t="s">
        <v>222</v>
      </c>
      <c r="E25" s="44" t="s">
        <v>92</v>
      </c>
      <c r="F25" s="45">
        <v>3.52</v>
      </c>
      <c r="G25" s="45">
        <v>3.52</v>
      </c>
      <c r="H25" s="45">
        <v>3.52</v>
      </c>
    </row>
    <row r="26" spans="1:8" ht="33.75" x14ac:dyDescent="0.25">
      <c r="A26" s="42" t="s">
        <v>219</v>
      </c>
      <c r="B26" s="43" t="s">
        <v>82</v>
      </c>
      <c r="C26" s="43" t="s">
        <v>88</v>
      </c>
      <c r="D26" s="43" t="s">
        <v>220</v>
      </c>
      <c r="E26" s="44" t="s">
        <v>94</v>
      </c>
      <c r="F26" s="45">
        <v>50</v>
      </c>
      <c r="G26" s="45">
        <v>50</v>
      </c>
      <c r="H26" s="45">
        <v>50</v>
      </c>
    </row>
    <row r="27" spans="1:8" x14ac:dyDescent="0.25">
      <c r="A27" s="42"/>
      <c r="B27" s="44"/>
      <c r="C27" s="44"/>
      <c r="D27" s="44"/>
      <c r="E27" s="44"/>
      <c r="F27" s="45">
        <v>18</v>
      </c>
      <c r="G27" s="45">
        <v>18</v>
      </c>
      <c r="H27" s="45">
        <v>18</v>
      </c>
    </row>
    <row r="28" spans="1:8" ht="33.75" x14ac:dyDescent="0.25">
      <c r="A28" s="36" t="s">
        <v>223</v>
      </c>
      <c r="B28" s="46" t="s">
        <v>82</v>
      </c>
      <c r="C28" s="46" t="s">
        <v>88</v>
      </c>
      <c r="D28" s="46" t="s">
        <v>224</v>
      </c>
      <c r="E28" s="46" t="s">
        <v>92</v>
      </c>
      <c r="F28" s="47">
        <v>10</v>
      </c>
      <c r="G28" s="47">
        <v>32</v>
      </c>
      <c r="H28" s="47">
        <v>32</v>
      </c>
    </row>
    <row r="29" spans="1:8" ht="23.25" thickBot="1" x14ac:dyDescent="0.3">
      <c r="A29" s="237" t="s">
        <v>225</v>
      </c>
      <c r="B29" s="238" t="s">
        <v>82</v>
      </c>
      <c r="C29" s="238" t="s">
        <v>88</v>
      </c>
      <c r="D29" s="238" t="s">
        <v>226</v>
      </c>
      <c r="E29" s="238" t="s">
        <v>92</v>
      </c>
      <c r="F29" s="239">
        <v>19.57</v>
      </c>
      <c r="G29" s="239">
        <v>100</v>
      </c>
      <c r="H29" s="239">
        <v>100</v>
      </c>
    </row>
    <row r="30" spans="1:8" ht="22.5" x14ac:dyDescent="0.25">
      <c r="A30" s="258" t="s">
        <v>60</v>
      </c>
      <c r="B30" s="66" t="s">
        <v>82</v>
      </c>
      <c r="C30" s="66" t="s">
        <v>95</v>
      </c>
      <c r="D30" s="66" t="s">
        <v>274</v>
      </c>
      <c r="E30" s="66"/>
      <c r="F30" s="67">
        <f>F31+F33+F32</f>
        <v>336.8</v>
      </c>
      <c r="G30" s="67">
        <f>G31+G33+G32</f>
        <v>0</v>
      </c>
      <c r="H30" s="68">
        <f>H31+H33+H32</f>
        <v>0</v>
      </c>
    </row>
    <row r="31" spans="1:8" ht="56.25" x14ac:dyDescent="0.25">
      <c r="A31" s="240" t="s">
        <v>227</v>
      </c>
      <c r="B31" s="235"/>
      <c r="C31" s="44" t="s">
        <v>95</v>
      </c>
      <c r="D31" s="44" t="s">
        <v>228</v>
      </c>
      <c r="E31" s="44" t="s">
        <v>96</v>
      </c>
      <c r="F31" s="45">
        <v>152.4</v>
      </c>
      <c r="G31" s="45">
        <v>0</v>
      </c>
      <c r="H31" s="241">
        <v>0</v>
      </c>
    </row>
    <row r="32" spans="1:8" ht="102" thickBot="1" x14ac:dyDescent="0.3">
      <c r="A32" s="242" t="s">
        <v>231</v>
      </c>
      <c r="B32" s="243"/>
      <c r="C32" s="243" t="s">
        <v>95</v>
      </c>
      <c r="D32" s="243" t="s">
        <v>232</v>
      </c>
      <c r="E32" s="243" t="s">
        <v>96</v>
      </c>
      <c r="F32" s="244" t="s">
        <v>540</v>
      </c>
      <c r="G32" s="89">
        <v>0</v>
      </c>
      <c r="H32" s="245">
        <v>0</v>
      </c>
    </row>
    <row r="33" spans="1:8" ht="90.75" thickBot="1" x14ac:dyDescent="0.3">
      <c r="A33" s="240" t="s">
        <v>229</v>
      </c>
      <c r="B33" s="44" t="s">
        <v>82</v>
      </c>
      <c r="C33" s="44" t="s">
        <v>95</v>
      </c>
      <c r="D33" s="44" t="s">
        <v>230</v>
      </c>
      <c r="E33" s="44" t="s">
        <v>96</v>
      </c>
      <c r="F33" s="236" t="s">
        <v>539</v>
      </c>
      <c r="G33" s="45">
        <v>0</v>
      </c>
      <c r="H33" s="241">
        <v>0</v>
      </c>
    </row>
    <row r="34" spans="1:8" ht="22.5" x14ac:dyDescent="0.25">
      <c r="A34" s="246" t="s">
        <v>233</v>
      </c>
      <c r="B34" s="247" t="s">
        <v>82</v>
      </c>
      <c r="C34" s="247" t="s">
        <v>98</v>
      </c>
      <c r="D34" s="247" t="s">
        <v>100</v>
      </c>
      <c r="E34" s="247" t="s">
        <v>83</v>
      </c>
      <c r="F34" s="248">
        <f>F35</f>
        <v>1000</v>
      </c>
      <c r="G34" s="248">
        <f t="shared" ref="G34:H35" si="0">G35</f>
        <v>1000</v>
      </c>
      <c r="H34" s="249">
        <f t="shared" si="0"/>
        <v>1000</v>
      </c>
    </row>
    <row r="35" spans="1:8" ht="22.5" x14ac:dyDescent="0.25">
      <c r="A35" s="250" t="s">
        <v>233</v>
      </c>
      <c r="B35" s="27" t="s">
        <v>82</v>
      </c>
      <c r="C35" s="27" t="s">
        <v>98</v>
      </c>
      <c r="D35" s="27" t="s">
        <v>100</v>
      </c>
      <c r="E35" s="27" t="s">
        <v>83</v>
      </c>
      <c r="F35" s="30">
        <f>F36</f>
        <v>1000</v>
      </c>
      <c r="G35" s="30">
        <f t="shared" si="0"/>
        <v>1000</v>
      </c>
      <c r="H35" s="251">
        <f t="shared" si="0"/>
        <v>1000</v>
      </c>
    </row>
    <row r="36" spans="1:8" ht="23.25" thickBot="1" x14ac:dyDescent="0.3">
      <c r="A36" s="252" t="s">
        <v>233</v>
      </c>
      <c r="B36" s="238" t="s">
        <v>82</v>
      </c>
      <c r="C36" s="238" t="s">
        <v>98</v>
      </c>
      <c r="D36" s="238" t="s">
        <v>234</v>
      </c>
      <c r="E36" s="238" t="s">
        <v>101</v>
      </c>
      <c r="F36" s="239">
        <v>1000</v>
      </c>
      <c r="G36" s="239">
        <v>1000</v>
      </c>
      <c r="H36" s="253">
        <v>1000</v>
      </c>
    </row>
    <row r="37" spans="1:8" ht="22.5" x14ac:dyDescent="0.25">
      <c r="A37" s="65" t="s">
        <v>102</v>
      </c>
      <c r="B37" s="66" t="s">
        <v>82</v>
      </c>
      <c r="C37" s="66" t="s">
        <v>103</v>
      </c>
      <c r="D37" s="66" t="s">
        <v>274</v>
      </c>
      <c r="E37" s="66" t="s">
        <v>83</v>
      </c>
      <c r="F37" s="67">
        <f>+F38</f>
        <v>400</v>
      </c>
      <c r="G37" s="67">
        <f>+G38</f>
        <v>550</v>
      </c>
      <c r="H37" s="68">
        <f>+H38</f>
        <v>600</v>
      </c>
    </row>
    <row r="38" spans="1:8" ht="22.5" x14ac:dyDescent="0.25">
      <c r="A38" s="254" t="s">
        <v>102</v>
      </c>
      <c r="B38" s="34" t="s">
        <v>82</v>
      </c>
      <c r="C38" s="34" t="s">
        <v>103</v>
      </c>
      <c r="D38" s="34" t="s">
        <v>274</v>
      </c>
      <c r="E38" s="34" t="s">
        <v>83</v>
      </c>
      <c r="F38" s="35">
        <f>SUM(F39:F40)</f>
        <v>400</v>
      </c>
      <c r="G38" s="35">
        <f t="shared" ref="G38:H38" si="1">SUM(G39:G40)</f>
        <v>550</v>
      </c>
      <c r="H38" s="35">
        <f t="shared" si="1"/>
        <v>600</v>
      </c>
    </row>
    <row r="39" spans="1:8" ht="33.75" x14ac:dyDescent="0.25">
      <c r="A39" s="304" t="s">
        <v>328</v>
      </c>
      <c r="B39" s="170" t="s">
        <v>82</v>
      </c>
      <c r="C39" s="170" t="s">
        <v>103</v>
      </c>
      <c r="D39" s="170" t="s">
        <v>327</v>
      </c>
      <c r="E39" s="170" t="s">
        <v>92</v>
      </c>
      <c r="F39" s="40">
        <v>100</v>
      </c>
      <c r="G39" s="40">
        <v>150</v>
      </c>
      <c r="H39" s="271">
        <v>200</v>
      </c>
    </row>
    <row r="40" spans="1:8" ht="68.25" thickBot="1" x14ac:dyDescent="0.3">
      <c r="A40" s="61" t="s">
        <v>235</v>
      </c>
      <c r="B40" s="62" t="s">
        <v>82</v>
      </c>
      <c r="C40" s="62" t="s">
        <v>103</v>
      </c>
      <c r="D40" s="62" t="s">
        <v>236</v>
      </c>
      <c r="E40" s="62" t="s">
        <v>92</v>
      </c>
      <c r="F40" s="71">
        <v>300</v>
      </c>
      <c r="G40" s="71">
        <v>400</v>
      </c>
      <c r="H40" s="72">
        <v>400</v>
      </c>
    </row>
    <row r="41" spans="1:8" x14ac:dyDescent="0.25">
      <c r="A41" s="256" t="s">
        <v>104</v>
      </c>
      <c r="B41" s="50" t="s">
        <v>82</v>
      </c>
      <c r="C41" s="50" t="s">
        <v>105</v>
      </c>
      <c r="D41" s="50" t="s">
        <v>274</v>
      </c>
      <c r="E41" s="50"/>
      <c r="F41" s="52">
        <f t="shared" ref="F41:H41" si="2">+F42</f>
        <v>299.60000000000002</v>
      </c>
      <c r="G41" s="52">
        <f t="shared" si="2"/>
        <v>309.89999999999998</v>
      </c>
      <c r="H41" s="257">
        <f t="shared" si="2"/>
        <v>0</v>
      </c>
    </row>
    <row r="42" spans="1:8" ht="22.5" x14ac:dyDescent="0.25">
      <c r="A42" s="254" t="s">
        <v>106</v>
      </c>
      <c r="B42" s="34" t="s">
        <v>82</v>
      </c>
      <c r="C42" s="34" t="s">
        <v>107</v>
      </c>
      <c r="D42" s="34" t="s">
        <v>274</v>
      </c>
      <c r="E42" s="34"/>
      <c r="F42" s="35">
        <f>F43+F44</f>
        <v>299.60000000000002</v>
      </c>
      <c r="G42" s="35">
        <f t="shared" ref="G42:H42" si="3">G43+G44</f>
        <v>309.89999999999998</v>
      </c>
      <c r="H42" s="255">
        <f t="shared" si="3"/>
        <v>0</v>
      </c>
    </row>
    <row r="43" spans="1:8" ht="45" x14ac:dyDescent="0.25">
      <c r="A43" s="60" t="s">
        <v>237</v>
      </c>
      <c r="B43" s="37" t="s">
        <v>82</v>
      </c>
      <c r="C43" s="37" t="s">
        <v>107</v>
      </c>
      <c r="D43" s="37" t="s">
        <v>238</v>
      </c>
      <c r="E43" s="37" t="s">
        <v>89</v>
      </c>
      <c r="F43" s="296">
        <v>230.108</v>
      </c>
      <c r="G43" s="296">
        <v>238.018</v>
      </c>
      <c r="H43" s="297">
        <v>0</v>
      </c>
    </row>
    <row r="44" spans="1:8" ht="45.75" thickBot="1" x14ac:dyDescent="0.3">
      <c r="A44" s="61" t="s">
        <v>237</v>
      </c>
      <c r="B44" s="62" t="s">
        <v>82</v>
      </c>
      <c r="C44" s="62" t="s">
        <v>107</v>
      </c>
      <c r="D44" s="62" t="s">
        <v>238</v>
      </c>
      <c r="E44" s="62" t="s">
        <v>90</v>
      </c>
      <c r="F44" s="298">
        <v>69.492000000000004</v>
      </c>
      <c r="G44" s="298">
        <v>71.882000000000005</v>
      </c>
      <c r="H44" s="299">
        <v>0</v>
      </c>
    </row>
    <row r="45" spans="1:8" ht="22.5" x14ac:dyDescent="0.25">
      <c r="A45" s="65" t="s">
        <v>275</v>
      </c>
      <c r="B45" s="66" t="s">
        <v>82</v>
      </c>
      <c r="C45" s="66" t="s">
        <v>276</v>
      </c>
      <c r="D45" s="66" t="s">
        <v>142</v>
      </c>
      <c r="E45" s="66" t="s">
        <v>83</v>
      </c>
      <c r="F45" s="67">
        <f>F46</f>
        <v>500</v>
      </c>
      <c r="G45" s="67">
        <f t="shared" ref="G45:H45" si="4">G46</f>
        <v>700</v>
      </c>
      <c r="H45" s="67">
        <f t="shared" si="4"/>
        <v>700</v>
      </c>
    </row>
    <row r="46" spans="1:8" ht="34.5" thickBot="1" x14ac:dyDescent="0.3">
      <c r="A46" s="260" t="s">
        <v>277</v>
      </c>
      <c r="B46" s="48"/>
      <c r="C46" s="270" t="s">
        <v>276</v>
      </c>
      <c r="D46" s="270" t="s">
        <v>278</v>
      </c>
      <c r="E46" s="270" t="s">
        <v>92</v>
      </c>
      <c r="F46" s="83">
        <v>500</v>
      </c>
      <c r="G46" s="83">
        <v>700</v>
      </c>
      <c r="H46" s="84">
        <v>700</v>
      </c>
    </row>
    <row r="47" spans="1:8" ht="15.75" thickBot="1" x14ac:dyDescent="0.3">
      <c r="A47" s="272" t="s">
        <v>108</v>
      </c>
      <c r="B47" s="85" t="s">
        <v>82</v>
      </c>
      <c r="C47" s="85" t="s">
        <v>109</v>
      </c>
      <c r="D47" s="85" t="s">
        <v>110</v>
      </c>
      <c r="E47" s="85" t="s">
        <v>83</v>
      </c>
      <c r="F47" s="273">
        <f>+F48+F53</f>
        <v>7219.1760000000004</v>
      </c>
      <c r="G47" s="273">
        <f>+G48+G53</f>
        <v>10715</v>
      </c>
      <c r="H47" s="274">
        <f>+H48+H53</f>
        <v>10715</v>
      </c>
    </row>
    <row r="48" spans="1:8" ht="22.5" x14ac:dyDescent="0.25">
      <c r="A48" s="275" t="s">
        <v>111</v>
      </c>
      <c r="B48" s="276" t="s">
        <v>82</v>
      </c>
      <c r="C48" s="276" t="s">
        <v>112</v>
      </c>
      <c r="D48" s="276" t="s">
        <v>142</v>
      </c>
      <c r="E48" s="276" t="s">
        <v>83</v>
      </c>
      <c r="F48" s="277">
        <f>SUM(F49:F52)</f>
        <v>6714.1760000000004</v>
      </c>
      <c r="G48" s="277">
        <f>SUM(G49:G52)</f>
        <v>10410</v>
      </c>
      <c r="H48" s="278">
        <f>SUM(H49:H52)</f>
        <v>10410</v>
      </c>
    </row>
    <row r="49" spans="1:9" ht="22.5" x14ac:dyDescent="0.25">
      <c r="A49" s="260" t="s">
        <v>302</v>
      </c>
      <c r="B49" s="43" t="s">
        <v>82</v>
      </c>
      <c r="C49" s="43" t="s">
        <v>112</v>
      </c>
      <c r="D49" s="43" t="s">
        <v>300</v>
      </c>
      <c r="E49" s="43" t="s">
        <v>92</v>
      </c>
      <c r="F49" s="73">
        <v>2400</v>
      </c>
      <c r="G49" s="73">
        <v>2400</v>
      </c>
      <c r="H49" s="269">
        <v>2400</v>
      </c>
    </row>
    <row r="50" spans="1:9" ht="33.75" x14ac:dyDescent="0.25">
      <c r="A50" s="260" t="s">
        <v>303</v>
      </c>
      <c r="B50" s="43" t="s">
        <v>82</v>
      </c>
      <c r="C50" s="43" t="s">
        <v>112</v>
      </c>
      <c r="D50" s="43" t="s">
        <v>301</v>
      </c>
      <c r="E50" s="43" t="s">
        <v>92</v>
      </c>
      <c r="F50" s="73">
        <v>3300</v>
      </c>
      <c r="G50" s="73">
        <v>8000</v>
      </c>
      <c r="H50" s="269">
        <v>8000</v>
      </c>
    </row>
    <row r="51" spans="1:9" ht="68.25" thickBot="1" x14ac:dyDescent="0.3">
      <c r="A51" s="61" t="s">
        <v>239</v>
      </c>
      <c r="B51" s="62" t="s">
        <v>82</v>
      </c>
      <c r="C51" s="62" t="s">
        <v>112</v>
      </c>
      <c r="D51" s="62" t="s">
        <v>240</v>
      </c>
      <c r="E51" s="62" t="s">
        <v>92</v>
      </c>
      <c r="F51" s="71">
        <v>10</v>
      </c>
      <c r="G51" s="71">
        <v>10</v>
      </c>
      <c r="H51" s="72">
        <v>10</v>
      </c>
    </row>
    <row r="52" spans="1:9" ht="169.5" thickBot="1" x14ac:dyDescent="0.3">
      <c r="A52" s="305" t="s">
        <v>241</v>
      </c>
      <c r="B52" s="306" t="s">
        <v>82</v>
      </c>
      <c r="C52" s="306" t="s">
        <v>112</v>
      </c>
      <c r="D52" s="307" t="s">
        <v>242</v>
      </c>
      <c r="E52" s="306" t="s">
        <v>92</v>
      </c>
      <c r="F52" s="308">
        <v>1004.176</v>
      </c>
      <c r="G52" s="309">
        <v>0</v>
      </c>
      <c r="H52" s="310">
        <v>0</v>
      </c>
    </row>
    <row r="53" spans="1:9" ht="22.5" x14ac:dyDescent="0.25">
      <c r="A53" s="65" t="s">
        <v>114</v>
      </c>
      <c r="B53" s="66" t="s">
        <v>82</v>
      </c>
      <c r="C53" s="66" t="s">
        <v>115</v>
      </c>
      <c r="D53" s="66" t="s">
        <v>142</v>
      </c>
      <c r="E53" s="66" t="s">
        <v>83</v>
      </c>
      <c r="F53" s="67">
        <f>SUM(F54:F55)</f>
        <v>505</v>
      </c>
      <c r="G53" s="67">
        <f>SUM(G54:G55)</f>
        <v>305</v>
      </c>
      <c r="H53" s="68">
        <f>SUM(H54:H55)</f>
        <v>305</v>
      </c>
    </row>
    <row r="54" spans="1:9" ht="22.5" x14ac:dyDescent="0.25">
      <c r="A54" s="69" t="s">
        <v>243</v>
      </c>
      <c r="B54" s="31" t="s">
        <v>82</v>
      </c>
      <c r="C54" s="31" t="s">
        <v>115</v>
      </c>
      <c r="D54" s="31" t="s">
        <v>244</v>
      </c>
      <c r="E54" s="31" t="s">
        <v>92</v>
      </c>
      <c r="F54" s="32">
        <v>500</v>
      </c>
      <c r="G54" s="32">
        <v>300</v>
      </c>
      <c r="H54" s="70">
        <v>300</v>
      </c>
    </row>
    <row r="55" spans="1:9" ht="23.25" thickBot="1" x14ac:dyDescent="0.3">
      <c r="A55" s="61" t="s">
        <v>245</v>
      </c>
      <c r="B55" s="62" t="s">
        <v>82</v>
      </c>
      <c r="C55" s="62" t="s">
        <v>115</v>
      </c>
      <c r="D55" s="62" t="s">
        <v>246</v>
      </c>
      <c r="E55" s="62" t="s">
        <v>92</v>
      </c>
      <c r="F55" s="71">
        <v>5</v>
      </c>
      <c r="G55" s="71">
        <v>5</v>
      </c>
      <c r="H55" s="72">
        <v>5</v>
      </c>
    </row>
    <row r="56" spans="1:9" ht="22.5" x14ac:dyDescent="0.25">
      <c r="A56" s="77" t="s">
        <v>116</v>
      </c>
      <c r="B56" s="50" t="s">
        <v>82</v>
      </c>
      <c r="C56" s="50" t="s">
        <v>117</v>
      </c>
      <c r="D56" s="77" t="s">
        <v>113</v>
      </c>
      <c r="E56" s="77" t="s">
        <v>83</v>
      </c>
      <c r="F56" s="78">
        <f>F57+F65+F68</f>
        <v>57433.896919999999</v>
      </c>
      <c r="G56" s="78">
        <f>G57+G65+G68</f>
        <v>20171.651870000002</v>
      </c>
      <c r="H56" s="78">
        <f>H57+H65+H68</f>
        <v>18827.849999999999</v>
      </c>
    </row>
    <row r="57" spans="1:9" ht="15.75" thickBot="1" x14ac:dyDescent="0.3">
      <c r="A57" s="79" t="s">
        <v>118</v>
      </c>
      <c r="B57" s="51" t="s">
        <v>82</v>
      </c>
      <c r="C57" s="51" t="s">
        <v>119</v>
      </c>
      <c r="D57" s="51" t="s">
        <v>113</v>
      </c>
      <c r="E57" s="51"/>
      <c r="F57" s="80">
        <f>F62+F58+F59+F63+F60+F61+F64</f>
        <v>30881.89287</v>
      </c>
      <c r="G57" s="80">
        <f>G62+G58+G59+G63+G60+G61</f>
        <v>1488.52</v>
      </c>
      <c r="H57" s="80">
        <f>H62+H58+H59+H63+H60+H61</f>
        <v>1492.85</v>
      </c>
    </row>
    <row r="58" spans="1:9" ht="45" x14ac:dyDescent="0.25">
      <c r="A58" s="81" t="s">
        <v>285</v>
      </c>
      <c r="B58" s="88" t="s">
        <v>82</v>
      </c>
      <c r="C58" s="88" t="s">
        <v>119</v>
      </c>
      <c r="D58" s="259" t="s">
        <v>286</v>
      </c>
      <c r="E58" s="259">
        <v>540</v>
      </c>
      <c r="F58" s="233">
        <v>223.43</v>
      </c>
      <c r="G58" s="233">
        <v>0</v>
      </c>
      <c r="H58" s="82">
        <v>0</v>
      </c>
    </row>
    <row r="59" spans="1:9" ht="57" thickBot="1" x14ac:dyDescent="0.3">
      <c r="A59" s="280" t="s">
        <v>227</v>
      </c>
      <c r="B59" s="231" t="s">
        <v>82</v>
      </c>
      <c r="C59" s="231" t="s">
        <v>119</v>
      </c>
      <c r="D59" s="231" t="s">
        <v>287</v>
      </c>
      <c r="E59" s="281">
        <v>540</v>
      </c>
      <c r="F59" s="40">
        <v>35</v>
      </c>
      <c r="G59" s="40">
        <v>0</v>
      </c>
      <c r="H59" s="271">
        <v>0</v>
      </c>
    </row>
    <row r="60" spans="1:9" ht="33.75" x14ac:dyDescent="0.25">
      <c r="A60" s="81" t="s">
        <v>319</v>
      </c>
      <c r="B60" s="311" t="s">
        <v>82</v>
      </c>
      <c r="C60" s="311" t="s">
        <v>119</v>
      </c>
      <c r="D60" s="312" t="s">
        <v>320</v>
      </c>
      <c r="E60" s="312">
        <v>412</v>
      </c>
      <c r="F60" s="313">
        <v>28789.20767</v>
      </c>
      <c r="G60" s="314">
        <v>0</v>
      </c>
      <c r="H60" s="315">
        <v>0</v>
      </c>
    </row>
    <row r="61" spans="1:9" ht="34.5" thickBot="1" x14ac:dyDescent="0.3">
      <c r="A61" s="316" t="s">
        <v>318</v>
      </c>
      <c r="B61" s="317" t="s">
        <v>82</v>
      </c>
      <c r="C61" s="317" t="s">
        <v>119</v>
      </c>
      <c r="D61" s="318" t="s">
        <v>320</v>
      </c>
      <c r="E61" s="318">
        <v>412</v>
      </c>
      <c r="F61" s="319">
        <v>267.43344000000002</v>
      </c>
      <c r="G61" s="279">
        <v>0</v>
      </c>
      <c r="H61" s="320">
        <v>0</v>
      </c>
    </row>
    <row r="62" spans="1:9" ht="45" x14ac:dyDescent="0.25">
      <c r="A62" s="282" t="s">
        <v>247</v>
      </c>
      <c r="B62" s="283" t="s">
        <v>82</v>
      </c>
      <c r="C62" s="283" t="s">
        <v>119</v>
      </c>
      <c r="D62" s="283" t="s">
        <v>248</v>
      </c>
      <c r="E62" s="283" t="s">
        <v>92</v>
      </c>
      <c r="F62" s="284">
        <v>452.52</v>
      </c>
      <c r="G62" s="284">
        <v>352.52</v>
      </c>
      <c r="H62" s="285">
        <v>356.85</v>
      </c>
      <c r="I62" s="19"/>
    </row>
    <row r="63" spans="1:9" ht="45.75" thickBot="1" x14ac:dyDescent="0.3">
      <c r="A63" s="74" t="s">
        <v>247</v>
      </c>
      <c r="B63" s="232" t="s">
        <v>82</v>
      </c>
      <c r="C63" s="232" t="s">
        <v>119</v>
      </c>
      <c r="D63" s="232" t="s">
        <v>288</v>
      </c>
      <c r="E63" s="232" t="s">
        <v>92</v>
      </c>
      <c r="F63" s="75">
        <v>1050</v>
      </c>
      <c r="G63" s="75">
        <v>1136</v>
      </c>
      <c r="H63" s="76">
        <v>1136</v>
      </c>
    </row>
    <row r="64" spans="1:9" ht="34.5" thickBot="1" x14ac:dyDescent="0.3">
      <c r="A64" s="370" t="s">
        <v>318</v>
      </c>
      <c r="B64" s="371" t="s">
        <v>82</v>
      </c>
      <c r="C64" s="371" t="s">
        <v>119</v>
      </c>
      <c r="D64" s="371" t="s">
        <v>537</v>
      </c>
      <c r="E64" s="371" t="s">
        <v>463</v>
      </c>
      <c r="F64" s="372">
        <v>64.301760000000002</v>
      </c>
      <c r="G64" s="372"/>
      <c r="H64" s="373"/>
    </row>
    <row r="65" spans="1:9" x14ac:dyDescent="0.25">
      <c r="A65" s="65" t="s">
        <v>120</v>
      </c>
      <c r="B65" s="66" t="s">
        <v>82</v>
      </c>
      <c r="C65" s="66" t="s">
        <v>121</v>
      </c>
      <c r="D65" s="66" t="s">
        <v>274</v>
      </c>
      <c r="E65" s="86"/>
      <c r="F65" s="67">
        <f>F66+F67</f>
        <v>156.30000000000001</v>
      </c>
      <c r="G65" s="67">
        <f t="shared" ref="G65:H65" si="5">G66+G67</f>
        <v>35</v>
      </c>
      <c r="H65" s="68">
        <f t="shared" si="5"/>
        <v>35</v>
      </c>
    </row>
    <row r="66" spans="1:9" ht="67.5" x14ac:dyDescent="0.25">
      <c r="A66" s="260" t="s">
        <v>279</v>
      </c>
      <c r="B66" s="43" t="s">
        <v>82</v>
      </c>
      <c r="C66" s="43" t="s">
        <v>121</v>
      </c>
      <c r="D66" s="43" t="s">
        <v>280</v>
      </c>
      <c r="E66" s="43" t="s">
        <v>96</v>
      </c>
      <c r="F66" s="38">
        <v>121.3</v>
      </c>
      <c r="G66" s="38">
        <v>0</v>
      </c>
      <c r="H66" s="261">
        <v>0</v>
      </c>
    </row>
    <row r="67" spans="1:9" ht="45.75" thickBot="1" x14ac:dyDescent="0.3">
      <c r="A67" s="61" t="s">
        <v>247</v>
      </c>
      <c r="B67" s="87" t="s">
        <v>82</v>
      </c>
      <c r="C67" s="87" t="s">
        <v>121</v>
      </c>
      <c r="D67" s="62" t="s">
        <v>248</v>
      </c>
      <c r="E67" s="87" t="s">
        <v>93</v>
      </c>
      <c r="F67" s="63">
        <f>50-15</f>
        <v>35</v>
      </c>
      <c r="G67" s="63">
        <v>35</v>
      </c>
      <c r="H67" s="64">
        <v>35</v>
      </c>
      <c r="I67" s="19"/>
    </row>
    <row r="68" spans="1:9" x14ac:dyDescent="0.25">
      <c r="A68" s="49" t="s">
        <v>122</v>
      </c>
      <c r="B68" s="50" t="s">
        <v>82</v>
      </c>
      <c r="C68" s="50" t="s">
        <v>123</v>
      </c>
      <c r="D68" s="85" t="s">
        <v>113</v>
      </c>
      <c r="E68" s="50" t="s">
        <v>83</v>
      </c>
      <c r="F68" s="52">
        <f>SUM(F69:F75)</f>
        <v>26395.704049999997</v>
      </c>
      <c r="G68" s="52">
        <f>SUM(G69:G75)</f>
        <v>18648.131870000001</v>
      </c>
      <c r="H68" s="52">
        <f>SUM(H69:H75)</f>
        <v>17300</v>
      </c>
    </row>
    <row r="69" spans="1:9" ht="22.5" x14ac:dyDescent="0.25">
      <c r="A69" s="42" t="s">
        <v>249</v>
      </c>
      <c r="B69" s="43" t="s">
        <v>82</v>
      </c>
      <c r="C69" s="43" t="s">
        <v>123</v>
      </c>
      <c r="D69" s="43" t="s">
        <v>250</v>
      </c>
      <c r="E69" s="43" t="s">
        <v>92</v>
      </c>
      <c r="F69" s="38">
        <v>3000</v>
      </c>
      <c r="G69" s="38">
        <v>4100</v>
      </c>
      <c r="H69" s="38">
        <v>3500</v>
      </c>
    </row>
    <row r="70" spans="1:9" ht="22.5" x14ac:dyDescent="0.25">
      <c r="A70" s="42" t="s">
        <v>249</v>
      </c>
      <c r="B70" s="43" t="s">
        <v>82</v>
      </c>
      <c r="C70" s="43" t="s">
        <v>123</v>
      </c>
      <c r="D70" s="43" t="s">
        <v>250</v>
      </c>
      <c r="E70" s="43" t="s">
        <v>93</v>
      </c>
      <c r="F70" s="38">
        <v>3500</v>
      </c>
      <c r="G70" s="328">
        <v>3500</v>
      </c>
      <c r="H70" s="328">
        <v>3500</v>
      </c>
    </row>
    <row r="71" spans="1:9" ht="23.25" thickBot="1" x14ac:dyDescent="0.3">
      <c r="A71" s="42" t="s">
        <v>251</v>
      </c>
      <c r="B71" s="43" t="s">
        <v>82</v>
      </c>
      <c r="C71" s="43" t="s">
        <v>123</v>
      </c>
      <c r="D71" s="43" t="s">
        <v>252</v>
      </c>
      <c r="E71" s="43" t="s">
        <v>92</v>
      </c>
      <c r="F71" s="38">
        <v>7047.3613699999996</v>
      </c>
      <c r="G71" s="328">
        <v>10000</v>
      </c>
      <c r="H71" s="328">
        <v>10000</v>
      </c>
    </row>
    <row r="72" spans="1:9" ht="34.5" thickBot="1" x14ac:dyDescent="0.3">
      <c r="A72" s="321" t="s">
        <v>298</v>
      </c>
      <c r="B72" s="322" t="s">
        <v>82</v>
      </c>
      <c r="C72" s="322" t="s">
        <v>123</v>
      </c>
      <c r="D72" s="322" t="s">
        <v>297</v>
      </c>
      <c r="E72" s="322" t="s">
        <v>92</v>
      </c>
      <c r="F72" s="323">
        <v>8509.7654899999998</v>
      </c>
      <c r="G72" s="323">
        <v>200</v>
      </c>
      <c r="H72" s="324">
        <v>200</v>
      </c>
    </row>
    <row r="73" spans="1:9" ht="68.25" thickBot="1" x14ac:dyDescent="0.3">
      <c r="A73" s="316" t="s">
        <v>321</v>
      </c>
      <c r="B73" s="270" t="s">
        <v>82</v>
      </c>
      <c r="C73" s="270" t="s">
        <v>123</v>
      </c>
      <c r="D73" s="270" t="s">
        <v>289</v>
      </c>
      <c r="E73" s="270" t="s">
        <v>92</v>
      </c>
      <c r="F73" s="325">
        <v>683.07692999999995</v>
      </c>
      <c r="G73" s="325">
        <v>748.13187000000005</v>
      </c>
      <c r="H73" s="84">
        <v>0</v>
      </c>
    </row>
    <row r="74" spans="1:9" ht="57" thickBot="1" x14ac:dyDescent="0.3">
      <c r="A74" s="242" t="s">
        <v>253</v>
      </c>
      <c r="B74" s="243" t="s">
        <v>82</v>
      </c>
      <c r="C74" s="243" t="s">
        <v>123</v>
      </c>
      <c r="D74" s="243" t="s">
        <v>254</v>
      </c>
      <c r="E74" s="243" t="s">
        <v>92</v>
      </c>
      <c r="F74" s="327">
        <v>1947.5</v>
      </c>
      <c r="G74" s="89">
        <v>0</v>
      </c>
      <c r="H74" s="245">
        <v>0</v>
      </c>
    </row>
    <row r="75" spans="1:9" ht="135.75" thickBot="1" x14ac:dyDescent="0.3">
      <c r="A75" s="316" t="s">
        <v>255</v>
      </c>
      <c r="B75" s="270" t="s">
        <v>82</v>
      </c>
      <c r="C75" s="270" t="s">
        <v>123</v>
      </c>
      <c r="D75" s="270" t="s">
        <v>256</v>
      </c>
      <c r="E75" s="270" t="s">
        <v>92</v>
      </c>
      <c r="F75" s="325">
        <v>1708.00026</v>
      </c>
      <c r="G75" s="83">
        <v>100</v>
      </c>
      <c r="H75" s="84">
        <v>100</v>
      </c>
    </row>
    <row r="76" spans="1:9" x14ac:dyDescent="0.25">
      <c r="A76" s="49" t="s">
        <v>124</v>
      </c>
      <c r="B76" s="50" t="s">
        <v>82</v>
      </c>
      <c r="C76" s="50" t="s">
        <v>125</v>
      </c>
      <c r="D76" s="85" t="s">
        <v>142</v>
      </c>
      <c r="E76" s="50" t="s">
        <v>83</v>
      </c>
      <c r="F76" s="52">
        <f>+F77</f>
        <v>590.6</v>
      </c>
      <c r="G76" s="52">
        <f>+G77</f>
        <v>300</v>
      </c>
      <c r="H76" s="52">
        <f>+H77</f>
        <v>400</v>
      </c>
    </row>
    <row r="77" spans="1:9" ht="22.5" x14ac:dyDescent="0.25">
      <c r="A77" s="33" t="s">
        <v>126</v>
      </c>
      <c r="B77" s="34" t="s">
        <v>82</v>
      </c>
      <c r="C77" s="34" t="s">
        <v>127</v>
      </c>
      <c r="D77" s="51" t="s">
        <v>142</v>
      </c>
      <c r="E77" s="34" t="s">
        <v>83</v>
      </c>
      <c r="F77" s="35">
        <f>SUM(F78:F80)</f>
        <v>590.6</v>
      </c>
      <c r="G77" s="35">
        <f>SUM(G78:G80)</f>
        <v>300</v>
      </c>
      <c r="H77" s="35">
        <f>SUM(H78:H80)</f>
        <v>400</v>
      </c>
    </row>
    <row r="78" spans="1:9" ht="22.5" x14ac:dyDescent="0.25">
      <c r="A78" s="36" t="s">
        <v>257</v>
      </c>
      <c r="B78" s="37" t="s">
        <v>82</v>
      </c>
      <c r="C78" s="37" t="s">
        <v>127</v>
      </c>
      <c r="D78" s="37" t="s">
        <v>258</v>
      </c>
      <c r="E78" s="37" t="s">
        <v>92</v>
      </c>
      <c r="F78" s="38">
        <v>200</v>
      </c>
      <c r="G78" s="39">
        <v>300</v>
      </c>
      <c r="H78" s="39">
        <v>400</v>
      </c>
    </row>
    <row r="79" spans="1:9" ht="45" x14ac:dyDescent="0.25">
      <c r="A79" s="36" t="s">
        <v>259</v>
      </c>
      <c r="B79" s="37" t="s">
        <v>82</v>
      </c>
      <c r="C79" s="37" t="s">
        <v>127</v>
      </c>
      <c r="D79" s="37" t="s">
        <v>260</v>
      </c>
      <c r="E79" s="37" t="s">
        <v>128</v>
      </c>
      <c r="F79" s="39">
        <v>300</v>
      </c>
      <c r="G79" s="39">
        <v>0</v>
      </c>
      <c r="H79" s="39">
        <v>0</v>
      </c>
    </row>
    <row r="80" spans="1:9" ht="45" x14ac:dyDescent="0.25">
      <c r="A80" s="36" t="s">
        <v>259</v>
      </c>
      <c r="B80" s="37" t="s">
        <v>82</v>
      </c>
      <c r="C80" s="37" t="s">
        <v>127</v>
      </c>
      <c r="D80" s="37" t="s">
        <v>260</v>
      </c>
      <c r="E80" s="37" t="s">
        <v>129</v>
      </c>
      <c r="F80" s="39">
        <v>90.6</v>
      </c>
      <c r="G80" s="39">
        <v>0</v>
      </c>
      <c r="H80" s="39">
        <v>0</v>
      </c>
    </row>
    <row r="81" spans="1:9" x14ac:dyDescent="0.25">
      <c r="A81" s="33" t="s">
        <v>130</v>
      </c>
      <c r="B81" s="34" t="s">
        <v>82</v>
      </c>
      <c r="C81" s="34" t="s">
        <v>131</v>
      </c>
      <c r="D81" s="34" t="s">
        <v>83</v>
      </c>
      <c r="E81" s="34" t="s">
        <v>83</v>
      </c>
      <c r="F81" s="35">
        <f t="shared" ref="F81:H83" si="6">+F82</f>
        <v>890.43200000000002</v>
      </c>
      <c r="G81" s="35">
        <f t="shared" si="6"/>
        <v>920.82799999999997</v>
      </c>
      <c r="H81" s="35">
        <f t="shared" si="6"/>
        <v>957.66099999999994</v>
      </c>
    </row>
    <row r="82" spans="1:9" x14ac:dyDescent="0.25">
      <c r="A82" s="33" t="s">
        <v>132</v>
      </c>
      <c r="B82" s="34" t="s">
        <v>82</v>
      </c>
      <c r="C82" s="34" t="s">
        <v>133</v>
      </c>
      <c r="D82" s="34" t="s">
        <v>83</v>
      </c>
      <c r="E82" s="34" t="s">
        <v>83</v>
      </c>
      <c r="F82" s="35">
        <f t="shared" si="6"/>
        <v>890.43200000000002</v>
      </c>
      <c r="G82" s="35">
        <f>+G83</f>
        <v>920.82799999999997</v>
      </c>
      <c r="H82" s="35">
        <f t="shared" si="6"/>
        <v>957.66099999999994</v>
      </c>
    </row>
    <row r="83" spans="1:9" ht="33.75" x14ac:dyDescent="0.25">
      <c r="A83" s="29" t="s">
        <v>134</v>
      </c>
      <c r="B83" s="27" t="s">
        <v>82</v>
      </c>
      <c r="C83" s="27" t="s">
        <v>133</v>
      </c>
      <c r="D83" s="27" t="s">
        <v>281</v>
      </c>
      <c r="E83" s="27" t="s">
        <v>83</v>
      </c>
      <c r="F83" s="30">
        <f>+F84</f>
        <v>890.43200000000002</v>
      </c>
      <c r="G83" s="30">
        <f t="shared" ref="G83" si="7">+G84</f>
        <v>920.82799999999997</v>
      </c>
      <c r="H83" s="30">
        <f t="shared" si="6"/>
        <v>957.66099999999994</v>
      </c>
    </row>
    <row r="84" spans="1:9" ht="22.5" x14ac:dyDescent="0.25">
      <c r="A84" s="36" t="s">
        <v>261</v>
      </c>
      <c r="B84" s="37" t="s">
        <v>82</v>
      </c>
      <c r="C84" s="37" t="s">
        <v>133</v>
      </c>
      <c r="D84" s="37" t="s">
        <v>262</v>
      </c>
      <c r="E84" s="37" t="s">
        <v>135</v>
      </c>
      <c r="F84" s="326">
        <v>890.43200000000002</v>
      </c>
      <c r="G84" s="300">
        <v>920.82799999999997</v>
      </c>
      <c r="H84" s="300">
        <v>957.66099999999994</v>
      </c>
    </row>
    <row r="85" spans="1:9" x14ac:dyDescent="0.25">
      <c r="A85" s="53" t="s">
        <v>80</v>
      </c>
      <c r="B85" s="54" t="s">
        <v>83</v>
      </c>
      <c r="C85" s="54" t="s">
        <v>83</v>
      </c>
      <c r="D85" s="54" t="s">
        <v>83</v>
      </c>
      <c r="E85" s="55" t="s">
        <v>83</v>
      </c>
      <c r="F85" s="56">
        <f>+F13</f>
        <v>84682.594920000003</v>
      </c>
      <c r="G85" s="56">
        <f>+G13</f>
        <v>51091.899870000008</v>
      </c>
      <c r="H85" s="56">
        <f>+H13</f>
        <v>50021.030999999995</v>
      </c>
    </row>
    <row r="86" spans="1:9" ht="23.25" x14ac:dyDescent="0.25">
      <c r="A86" s="136" t="s">
        <v>136</v>
      </c>
      <c r="B86" s="57"/>
      <c r="C86" s="27"/>
      <c r="D86" s="57"/>
      <c r="E86" s="58"/>
      <c r="F86" s="59"/>
      <c r="G86" s="59"/>
      <c r="H86" s="59"/>
    </row>
    <row r="87" spans="1:9" x14ac:dyDescent="0.25">
      <c r="A87" s="33" t="s">
        <v>137</v>
      </c>
      <c r="B87" s="34" t="s">
        <v>82</v>
      </c>
      <c r="C87" s="34" t="s">
        <v>138</v>
      </c>
      <c r="D87" s="34" t="s">
        <v>142</v>
      </c>
      <c r="E87" s="34" t="s">
        <v>83</v>
      </c>
      <c r="F87" s="35">
        <f>+F88+F108+F101+F105</f>
        <v>12079.136999999999</v>
      </c>
      <c r="G87" s="35">
        <f t="shared" ref="G87:H87" si="8">+G88+G108+G101+G105</f>
        <v>12088</v>
      </c>
      <c r="H87" s="35">
        <f t="shared" si="8"/>
        <v>12048</v>
      </c>
    </row>
    <row r="88" spans="1:9" x14ac:dyDescent="0.25">
      <c r="A88" s="33" t="s">
        <v>139</v>
      </c>
      <c r="B88" s="34" t="s">
        <v>82</v>
      </c>
      <c r="C88" s="34" t="s">
        <v>140</v>
      </c>
      <c r="D88" s="34" t="s">
        <v>272</v>
      </c>
      <c r="E88" s="34" t="s">
        <v>83</v>
      </c>
      <c r="F88" s="35">
        <f>+F89</f>
        <v>7954.1399999999994</v>
      </c>
      <c r="G88" s="35">
        <f t="shared" ref="G88:H88" si="9">+G89</f>
        <v>7853</v>
      </c>
      <c r="H88" s="35">
        <f t="shared" si="9"/>
        <v>7913</v>
      </c>
    </row>
    <row r="89" spans="1:9" ht="33.75" x14ac:dyDescent="0.25">
      <c r="A89" s="29" t="s">
        <v>141</v>
      </c>
      <c r="B89" s="27" t="s">
        <v>82</v>
      </c>
      <c r="C89" s="27" t="s">
        <v>140</v>
      </c>
      <c r="D89" s="27" t="s">
        <v>272</v>
      </c>
      <c r="E89" s="27" t="s">
        <v>83</v>
      </c>
      <c r="F89" s="30">
        <f>SUM(F90:F100)</f>
        <v>7954.1399999999994</v>
      </c>
      <c r="G89" s="30">
        <f>SUM(G90:G100)</f>
        <v>7853</v>
      </c>
      <c r="H89" s="30">
        <f>SUM(H90:H100)</f>
        <v>7913</v>
      </c>
    </row>
    <row r="90" spans="1:9" ht="33.75" x14ac:dyDescent="0.25">
      <c r="A90" s="36" t="s">
        <v>263</v>
      </c>
      <c r="B90" s="37" t="s">
        <v>82</v>
      </c>
      <c r="C90" s="37" t="s">
        <v>140</v>
      </c>
      <c r="D90" s="37" t="s">
        <v>264</v>
      </c>
      <c r="E90" s="37" t="s">
        <v>128</v>
      </c>
      <c r="F90" s="39">
        <v>3715.3609999999999</v>
      </c>
      <c r="G90" s="39">
        <v>3620</v>
      </c>
      <c r="H90" s="39">
        <v>3620</v>
      </c>
    </row>
    <row r="91" spans="1:9" ht="33.75" x14ac:dyDescent="0.25">
      <c r="A91" s="36" t="s">
        <v>263</v>
      </c>
      <c r="B91" s="37" t="s">
        <v>82</v>
      </c>
      <c r="C91" s="37" t="s">
        <v>140</v>
      </c>
      <c r="D91" s="37" t="s">
        <v>264</v>
      </c>
      <c r="E91" s="37" t="s">
        <v>129</v>
      </c>
      <c r="F91" s="39">
        <v>1122.039</v>
      </c>
      <c r="G91" s="39">
        <v>1100</v>
      </c>
      <c r="H91" s="39">
        <v>1100</v>
      </c>
    </row>
    <row r="92" spans="1:9" ht="33.75" x14ac:dyDescent="0.25">
      <c r="A92" s="36" t="s">
        <v>263</v>
      </c>
      <c r="B92" s="37" t="s">
        <v>82</v>
      </c>
      <c r="C92" s="37" t="s">
        <v>140</v>
      </c>
      <c r="D92" s="37" t="s">
        <v>264</v>
      </c>
      <c r="E92" s="37" t="s">
        <v>91</v>
      </c>
      <c r="F92" s="39">
        <v>135</v>
      </c>
      <c r="G92" s="39">
        <v>140</v>
      </c>
      <c r="H92" s="39">
        <v>150</v>
      </c>
    </row>
    <row r="93" spans="1:9" ht="33.75" x14ac:dyDescent="0.25">
      <c r="A93" s="36" t="s">
        <v>263</v>
      </c>
      <c r="B93" s="37" t="s">
        <v>82</v>
      </c>
      <c r="C93" s="37" t="s">
        <v>140</v>
      </c>
      <c r="D93" s="37" t="s">
        <v>264</v>
      </c>
      <c r="E93" s="37" t="s">
        <v>92</v>
      </c>
      <c r="F93" s="39">
        <v>1252</v>
      </c>
      <c r="G93" s="39">
        <v>1300</v>
      </c>
      <c r="H93" s="39">
        <v>1300</v>
      </c>
      <c r="I93" s="16"/>
    </row>
    <row r="94" spans="1:9" ht="33.75" x14ac:dyDescent="0.25">
      <c r="A94" s="36" t="s">
        <v>263</v>
      </c>
      <c r="B94" s="37" t="s">
        <v>82</v>
      </c>
      <c r="C94" s="37" t="s">
        <v>140</v>
      </c>
      <c r="D94" s="37" t="s">
        <v>264</v>
      </c>
      <c r="E94" s="37" t="s">
        <v>93</v>
      </c>
      <c r="F94" s="39">
        <v>200</v>
      </c>
      <c r="G94" s="39">
        <v>190</v>
      </c>
      <c r="H94" s="39">
        <v>190</v>
      </c>
    </row>
    <row r="95" spans="1:9" ht="33.75" x14ac:dyDescent="0.25">
      <c r="A95" s="36" t="s">
        <v>265</v>
      </c>
      <c r="B95" s="37" t="s">
        <v>82</v>
      </c>
      <c r="C95" s="37" t="s">
        <v>140</v>
      </c>
      <c r="D95" s="37" t="s">
        <v>266</v>
      </c>
      <c r="E95" s="37" t="s">
        <v>128</v>
      </c>
      <c r="F95" s="38">
        <v>516.54</v>
      </c>
      <c r="G95" s="39">
        <v>520</v>
      </c>
      <c r="H95" s="39">
        <v>520</v>
      </c>
    </row>
    <row r="96" spans="1:9" ht="33.75" x14ac:dyDescent="0.25">
      <c r="A96" s="36" t="s">
        <v>265</v>
      </c>
      <c r="B96" s="37" t="s">
        <v>82</v>
      </c>
      <c r="C96" s="37" t="s">
        <v>140</v>
      </c>
      <c r="D96" s="37" t="s">
        <v>266</v>
      </c>
      <c r="E96" s="37" t="s">
        <v>143</v>
      </c>
      <c r="F96" s="39">
        <v>10</v>
      </c>
      <c r="G96" s="39">
        <v>10</v>
      </c>
      <c r="H96" s="39">
        <v>10</v>
      </c>
    </row>
    <row r="97" spans="1:9" ht="33.75" x14ac:dyDescent="0.25">
      <c r="A97" s="36" t="s">
        <v>265</v>
      </c>
      <c r="B97" s="37" t="s">
        <v>82</v>
      </c>
      <c r="C97" s="37" t="s">
        <v>140</v>
      </c>
      <c r="D97" s="37" t="s">
        <v>266</v>
      </c>
      <c r="E97" s="37" t="s">
        <v>129</v>
      </c>
      <c r="F97" s="39">
        <v>151</v>
      </c>
      <c r="G97" s="39">
        <v>157</v>
      </c>
      <c r="H97" s="39">
        <v>157</v>
      </c>
    </row>
    <row r="98" spans="1:9" ht="33.75" x14ac:dyDescent="0.25">
      <c r="A98" s="36" t="s">
        <v>265</v>
      </c>
      <c r="B98" s="37" t="s">
        <v>82</v>
      </c>
      <c r="C98" s="37" t="s">
        <v>140</v>
      </c>
      <c r="D98" s="37" t="s">
        <v>266</v>
      </c>
      <c r="E98" s="37" t="s">
        <v>92</v>
      </c>
      <c r="F98" s="39">
        <v>306.2</v>
      </c>
      <c r="G98" s="39">
        <v>180</v>
      </c>
      <c r="H98" s="39">
        <v>180</v>
      </c>
    </row>
    <row r="99" spans="1:9" ht="33.75" x14ac:dyDescent="0.25">
      <c r="A99" s="36" t="s">
        <v>265</v>
      </c>
      <c r="B99" s="37" t="s">
        <v>82</v>
      </c>
      <c r="C99" s="37" t="s">
        <v>140</v>
      </c>
      <c r="D99" s="37" t="s">
        <v>266</v>
      </c>
      <c r="E99" s="37" t="s">
        <v>93</v>
      </c>
      <c r="F99" s="39">
        <v>36</v>
      </c>
      <c r="G99" s="39">
        <v>36</v>
      </c>
      <c r="H99" s="39">
        <v>36</v>
      </c>
    </row>
    <row r="100" spans="1:9" ht="33.75" x14ac:dyDescent="0.25">
      <c r="A100" s="36" t="s">
        <v>267</v>
      </c>
      <c r="B100" s="37" t="s">
        <v>82</v>
      </c>
      <c r="C100" s="37" t="s">
        <v>140</v>
      </c>
      <c r="D100" s="37" t="s">
        <v>268</v>
      </c>
      <c r="E100" s="37" t="s">
        <v>92</v>
      </c>
      <c r="F100" s="39">
        <v>510</v>
      </c>
      <c r="G100" s="39">
        <v>600</v>
      </c>
      <c r="H100" s="39">
        <v>650</v>
      </c>
    </row>
    <row r="101" spans="1:9" ht="22.5" x14ac:dyDescent="0.25">
      <c r="A101" s="33" t="s">
        <v>144</v>
      </c>
      <c r="B101" s="34" t="s">
        <v>82</v>
      </c>
      <c r="C101" s="34" t="s">
        <v>140</v>
      </c>
      <c r="D101" s="34" t="s">
        <v>273</v>
      </c>
      <c r="E101" s="34" t="s">
        <v>83</v>
      </c>
      <c r="F101" s="35">
        <f>F102</f>
        <v>1567.5</v>
      </c>
      <c r="G101" s="35">
        <f t="shared" ref="G101:H101" si="10">G102</f>
        <v>1567.5</v>
      </c>
      <c r="H101" s="35">
        <f t="shared" si="10"/>
        <v>1567.5</v>
      </c>
    </row>
    <row r="102" spans="1:9" ht="22.5" x14ac:dyDescent="0.25">
      <c r="A102" s="29" t="s">
        <v>145</v>
      </c>
      <c r="B102" s="27" t="s">
        <v>82</v>
      </c>
      <c r="C102" s="27" t="s">
        <v>140</v>
      </c>
      <c r="D102" s="27" t="s">
        <v>273</v>
      </c>
      <c r="E102" s="27" t="s">
        <v>83</v>
      </c>
      <c r="F102" s="30">
        <f>F103+F104</f>
        <v>1567.5</v>
      </c>
      <c r="G102" s="30">
        <f t="shared" ref="G102:H102" si="11">G103+G104</f>
        <v>1567.5</v>
      </c>
      <c r="H102" s="30">
        <f t="shared" si="11"/>
        <v>1567.5</v>
      </c>
    </row>
    <row r="103" spans="1:9" ht="123.75" x14ac:dyDescent="0.25">
      <c r="A103" s="36" t="s">
        <v>269</v>
      </c>
      <c r="B103" s="37" t="s">
        <v>82</v>
      </c>
      <c r="C103" s="37" t="s">
        <v>140</v>
      </c>
      <c r="D103" s="37" t="s">
        <v>273</v>
      </c>
      <c r="E103" s="37" t="s">
        <v>128</v>
      </c>
      <c r="F103" s="39">
        <v>1203.92</v>
      </c>
      <c r="G103" s="39">
        <v>1203.92</v>
      </c>
      <c r="H103" s="39">
        <v>1203.92</v>
      </c>
    </row>
    <row r="104" spans="1:9" ht="123.75" x14ac:dyDescent="0.25">
      <c r="A104" s="36" t="s">
        <v>269</v>
      </c>
      <c r="B104" s="37" t="s">
        <v>82</v>
      </c>
      <c r="C104" s="37" t="s">
        <v>140</v>
      </c>
      <c r="D104" s="37" t="s">
        <v>273</v>
      </c>
      <c r="E104" s="37" t="s">
        <v>129</v>
      </c>
      <c r="F104" s="39">
        <v>363.58</v>
      </c>
      <c r="G104" s="39">
        <v>363.58</v>
      </c>
      <c r="H104" s="39">
        <v>363.58</v>
      </c>
      <c r="I104" s="16"/>
    </row>
    <row r="105" spans="1:9" ht="22.5" x14ac:dyDescent="0.25">
      <c r="A105" s="33" t="s">
        <v>144</v>
      </c>
      <c r="B105" s="34" t="s">
        <v>82</v>
      </c>
      <c r="C105" s="34" t="s">
        <v>140</v>
      </c>
      <c r="D105" s="34" t="s">
        <v>273</v>
      </c>
      <c r="E105" s="34" t="s">
        <v>83</v>
      </c>
      <c r="F105" s="35">
        <f>F106+F107</f>
        <v>1567.4969999999998</v>
      </c>
      <c r="G105" s="35">
        <f t="shared" ref="G105:H105" si="12">G106+G107</f>
        <v>1567.5</v>
      </c>
      <c r="H105" s="35">
        <f t="shared" si="12"/>
        <v>1567.5</v>
      </c>
      <c r="I105" s="16"/>
    </row>
    <row r="106" spans="1:9" ht="123.75" x14ac:dyDescent="0.25">
      <c r="A106" s="36" t="s">
        <v>269</v>
      </c>
      <c r="B106" s="37" t="s">
        <v>82</v>
      </c>
      <c r="C106" s="37" t="s">
        <v>140</v>
      </c>
      <c r="D106" s="37" t="s">
        <v>273</v>
      </c>
      <c r="E106" s="37" t="s">
        <v>128</v>
      </c>
      <c r="F106" s="39">
        <v>1203.9169999999999</v>
      </c>
      <c r="G106" s="39">
        <v>1203.92</v>
      </c>
      <c r="H106" s="39">
        <v>1203.92</v>
      </c>
      <c r="I106" s="16"/>
    </row>
    <row r="107" spans="1:9" ht="123.75" x14ac:dyDescent="0.25">
      <c r="A107" s="36" t="s">
        <v>269</v>
      </c>
      <c r="B107" s="37" t="s">
        <v>82</v>
      </c>
      <c r="C107" s="37" t="s">
        <v>140</v>
      </c>
      <c r="D107" s="37" t="s">
        <v>273</v>
      </c>
      <c r="E107" s="37" t="s">
        <v>129</v>
      </c>
      <c r="F107" s="39">
        <v>363.58</v>
      </c>
      <c r="G107" s="39">
        <v>363.58</v>
      </c>
      <c r="H107" s="39">
        <v>363.58</v>
      </c>
      <c r="I107" s="16"/>
    </row>
    <row r="108" spans="1:9" ht="22.5" x14ac:dyDescent="0.25">
      <c r="A108" s="33" t="s">
        <v>146</v>
      </c>
      <c r="B108" s="34" t="s">
        <v>82</v>
      </c>
      <c r="C108" s="34" t="s">
        <v>147</v>
      </c>
      <c r="D108" s="34" t="s">
        <v>272</v>
      </c>
      <c r="E108" s="34" t="s">
        <v>83</v>
      </c>
      <c r="F108" s="35">
        <f t="shared" ref="F108:H109" si="13">+F109</f>
        <v>990</v>
      </c>
      <c r="G108" s="35">
        <f>+G109</f>
        <v>1100</v>
      </c>
      <c r="H108" s="35">
        <f t="shared" si="13"/>
        <v>1000</v>
      </c>
    </row>
    <row r="109" spans="1:9" x14ac:dyDescent="0.25">
      <c r="A109" s="29" t="s">
        <v>148</v>
      </c>
      <c r="B109" s="27" t="s">
        <v>82</v>
      </c>
      <c r="C109" s="27" t="s">
        <v>149</v>
      </c>
      <c r="D109" s="27" t="s">
        <v>272</v>
      </c>
      <c r="E109" s="27" t="s">
        <v>83</v>
      </c>
      <c r="F109" s="30">
        <f t="shared" si="13"/>
        <v>990</v>
      </c>
      <c r="G109" s="30">
        <f t="shared" si="13"/>
        <v>1100</v>
      </c>
      <c r="H109" s="30">
        <f t="shared" si="13"/>
        <v>1000</v>
      </c>
    </row>
    <row r="110" spans="1:9" ht="33.75" x14ac:dyDescent="0.25">
      <c r="A110" s="29" t="s">
        <v>150</v>
      </c>
      <c r="B110" s="27" t="s">
        <v>82</v>
      </c>
      <c r="C110" s="27" t="s">
        <v>149</v>
      </c>
      <c r="D110" s="27" t="s">
        <v>271</v>
      </c>
      <c r="E110" s="27" t="s">
        <v>83</v>
      </c>
      <c r="F110" s="30">
        <f>SUM(F111:F111)</f>
        <v>990</v>
      </c>
      <c r="G110" s="30">
        <f>SUM(G111:G111)</f>
        <v>1100</v>
      </c>
      <c r="H110" s="30">
        <f>SUM(H111:H111)</f>
        <v>1000</v>
      </c>
    </row>
    <row r="111" spans="1:9" ht="33.75" x14ac:dyDescent="0.25">
      <c r="A111" s="36" t="s">
        <v>270</v>
      </c>
      <c r="B111" s="37" t="s">
        <v>82</v>
      </c>
      <c r="C111" s="37" t="s">
        <v>149</v>
      </c>
      <c r="D111" s="37" t="s">
        <v>271</v>
      </c>
      <c r="E111" s="37" t="s">
        <v>92</v>
      </c>
      <c r="F111" s="39">
        <v>990</v>
      </c>
      <c r="G111" s="39">
        <v>1100</v>
      </c>
      <c r="H111" s="39">
        <v>1000</v>
      </c>
    </row>
    <row r="112" spans="1:9" x14ac:dyDescent="0.25">
      <c r="A112" s="340"/>
      <c r="B112" s="341"/>
      <c r="C112" s="341"/>
      <c r="D112" s="341"/>
      <c r="E112" s="341"/>
      <c r="F112" s="342" t="s">
        <v>362</v>
      </c>
      <c r="G112" s="342">
        <v>63179.9</v>
      </c>
      <c r="H112" s="342">
        <v>62069.03</v>
      </c>
    </row>
    <row r="113" spans="1:8" x14ac:dyDescent="0.25">
      <c r="A113" s="340"/>
      <c r="B113" s="341"/>
      <c r="C113" s="341"/>
      <c r="D113" s="341"/>
      <c r="E113" s="341"/>
      <c r="F113" s="342" t="s">
        <v>363</v>
      </c>
      <c r="G113" s="342">
        <f>SUM(G112-3.52-309.9-680.8-1567.5)</f>
        <v>60618.18</v>
      </c>
      <c r="H113" s="342">
        <f>SUM(H112-1567.5-3.5)</f>
        <v>60498.03</v>
      </c>
    </row>
    <row r="114" spans="1:8" x14ac:dyDescent="0.25">
      <c r="F114" t="s">
        <v>361</v>
      </c>
      <c r="G114">
        <v>62155.73</v>
      </c>
      <c r="H114">
        <v>62278.37</v>
      </c>
    </row>
    <row r="115" spans="1:8" x14ac:dyDescent="0.25">
      <c r="A115" s="301" t="s">
        <v>323</v>
      </c>
      <c r="D115" s="302" t="s">
        <v>326</v>
      </c>
      <c r="F115" s="342" t="s">
        <v>364</v>
      </c>
      <c r="G115" s="343">
        <v>3244.36</v>
      </c>
      <c r="H115" s="343">
        <v>3266.04</v>
      </c>
    </row>
    <row r="116" spans="1:8" x14ac:dyDescent="0.25">
      <c r="A116" s="303">
        <f>F12-доходы!C45</f>
        <v>-4831.4357499999896</v>
      </c>
      <c r="D116" s="302">
        <f>доходы!C9*10%</f>
        <v>3227.3340000000003</v>
      </c>
      <c r="F116" s="229" t="s">
        <v>360</v>
      </c>
      <c r="G116" s="344">
        <v>1554.31</v>
      </c>
      <c r="H116" s="344">
        <v>3184.11</v>
      </c>
    </row>
    <row r="117" spans="1:8" x14ac:dyDescent="0.25">
      <c r="G117" s="16">
        <f>SUM(G113+G116)</f>
        <v>62172.49</v>
      </c>
      <c r="H117" s="16">
        <f>SUM(H113+H116)</f>
        <v>63682.14</v>
      </c>
    </row>
    <row r="118" spans="1:8" x14ac:dyDescent="0.25">
      <c r="A118" s="301" t="s">
        <v>324</v>
      </c>
      <c r="G118" s="346">
        <f>SUM(G117*2.5%)</f>
        <v>1554.3122499999999</v>
      </c>
      <c r="H118" s="346">
        <f>SUM(H117*5%)</f>
        <v>3184.107</v>
      </c>
    </row>
    <row r="119" spans="1:8" x14ac:dyDescent="0.25">
      <c r="A119" s="302">
        <f>G12-доходы!E45</f>
        <v>1024.1688700000159</v>
      </c>
      <c r="F119" t="s">
        <v>365</v>
      </c>
      <c r="G119" s="16">
        <f>SUM(G112+G118)</f>
        <v>64734.212250000004</v>
      </c>
      <c r="H119" s="16">
        <f>SUM(H112+H118)</f>
        <v>65253.137000000002</v>
      </c>
    </row>
    <row r="120" spans="1:8" x14ac:dyDescent="0.25">
      <c r="F120" t="s">
        <v>364</v>
      </c>
      <c r="G120" s="344">
        <f>SUM(G119-G114)</f>
        <v>2578.4822500000009</v>
      </c>
      <c r="H120" s="344">
        <f>SUM(H119-H114)</f>
        <v>2974.7669999999998</v>
      </c>
    </row>
    <row r="121" spans="1:8" x14ac:dyDescent="0.25">
      <c r="A121" s="301" t="s">
        <v>325</v>
      </c>
    </row>
    <row r="122" spans="1:8" x14ac:dyDescent="0.25">
      <c r="A122" s="302">
        <f>H12-доходы!F45</f>
        <v>-209.34000000000378</v>
      </c>
      <c r="G122" s="16">
        <f>SUM(G120-G115)</f>
        <v>-665.8777499999992</v>
      </c>
      <c r="H122" s="16">
        <f>SUM(H120-H115)</f>
        <v>-291.27300000000014</v>
      </c>
    </row>
  </sheetData>
  <autoFilter ref="A1:H111" xr:uid="{00000000-0009-0000-0000-000003000000}"/>
  <mergeCells count="6">
    <mergeCell ref="A5:H7"/>
    <mergeCell ref="A9:A10"/>
    <mergeCell ref="B9:E9"/>
    <mergeCell ref="F9:F10"/>
    <mergeCell ref="G9:G10"/>
    <mergeCell ref="H9:H10"/>
  </mergeCells>
  <pageMargins left="0.78740157480314965" right="0" top="0.39370078740157483" bottom="0.39370078740157483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00F2F-42A4-4612-865B-D6526225C223}">
  <sheetPr>
    <pageSetUpPr fitToPage="1"/>
  </sheetPr>
  <dimension ref="A1:I211"/>
  <sheetViews>
    <sheetView zoomScale="90" zoomScaleNormal="90" workbookViewId="0">
      <selection sqref="A1:I211"/>
    </sheetView>
  </sheetViews>
  <sheetFormatPr defaultRowHeight="15" x14ac:dyDescent="0.25"/>
  <cols>
    <col min="1" max="1" width="43.140625" style="374" customWidth="1"/>
    <col min="2" max="2" width="8.42578125" style="374" customWidth="1"/>
    <col min="3" max="4" width="4.140625" style="374" bestFit="1" customWidth="1"/>
    <col min="5" max="5" width="16" style="374" bestFit="1" customWidth="1"/>
    <col min="6" max="6" width="5.28515625" style="374" bestFit="1" customWidth="1"/>
    <col min="7" max="9" width="15.140625" style="374" bestFit="1" customWidth="1"/>
    <col min="10" max="16384" width="9.140625" style="374"/>
  </cols>
  <sheetData>
    <row r="1" spans="1:9" x14ac:dyDescent="0.25">
      <c r="G1" s="374" t="s">
        <v>151</v>
      </c>
    </row>
    <row r="2" spans="1:9" x14ac:dyDescent="0.25">
      <c r="G2" s="374" t="s">
        <v>65</v>
      </c>
    </row>
    <row r="3" spans="1:9" x14ac:dyDescent="0.25">
      <c r="G3" s="374" t="s">
        <v>2</v>
      </c>
    </row>
    <row r="4" spans="1:9" x14ac:dyDescent="0.25">
      <c r="G4" s="374" t="s">
        <v>566</v>
      </c>
    </row>
    <row r="6" spans="1:9" ht="18.75" customHeight="1" x14ac:dyDescent="0.25">
      <c r="A6" s="432" t="s">
        <v>560</v>
      </c>
      <c r="B6" s="432"/>
      <c r="C6" s="432"/>
      <c r="D6" s="432"/>
      <c r="E6" s="432"/>
      <c r="F6" s="432"/>
      <c r="G6" s="432"/>
      <c r="H6" s="432"/>
      <c r="I6" s="432"/>
    </row>
    <row r="7" spans="1:9" ht="18.75" customHeight="1" x14ac:dyDescent="0.25">
      <c r="A7" s="432"/>
      <c r="B7" s="432"/>
      <c r="C7" s="432"/>
      <c r="D7" s="432"/>
      <c r="E7" s="432"/>
      <c r="F7" s="432"/>
      <c r="G7" s="432"/>
      <c r="H7" s="432"/>
      <c r="I7" s="432"/>
    </row>
    <row r="8" spans="1:9" ht="18.75" x14ac:dyDescent="0.25">
      <c r="A8" s="363"/>
      <c r="B8" s="363"/>
      <c r="C8" s="363"/>
      <c r="D8" s="363"/>
      <c r="E8" s="363"/>
      <c r="F8" s="363"/>
      <c r="G8" s="363"/>
      <c r="H8" s="363"/>
      <c r="I8" s="363"/>
    </row>
    <row r="9" spans="1:9" ht="15" customHeight="1" x14ac:dyDescent="0.25">
      <c r="A9" s="433" t="s">
        <v>366</v>
      </c>
      <c r="B9" s="438" t="s">
        <v>68</v>
      </c>
      <c r="C9" s="434" t="s">
        <v>69</v>
      </c>
      <c r="D9" s="435"/>
      <c r="E9" s="438" t="s">
        <v>70</v>
      </c>
      <c r="F9" s="438" t="s">
        <v>71</v>
      </c>
      <c r="G9" s="433" t="s">
        <v>541</v>
      </c>
      <c r="H9" s="433" t="s">
        <v>367</v>
      </c>
      <c r="I9" s="433" t="s">
        <v>368</v>
      </c>
    </row>
    <row r="10" spans="1:9" ht="15" customHeight="1" x14ac:dyDescent="0.25">
      <c r="A10" s="433"/>
      <c r="B10" s="438"/>
      <c r="C10" s="436"/>
      <c r="D10" s="437"/>
      <c r="E10" s="438" t="s">
        <v>533</v>
      </c>
      <c r="F10" s="438" t="s">
        <v>534</v>
      </c>
      <c r="G10" s="433"/>
      <c r="H10" s="433" t="s">
        <v>173</v>
      </c>
      <c r="I10" s="433" t="s">
        <v>173</v>
      </c>
    </row>
    <row r="11" spans="1:9" ht="110.25" x14ac:dyDescent="0.25">
      <c r="A11" s="347" t="s">
        <v>369</v>
      </c>
      <c r="B11" s="364" t="s">
        <v>82</v>
      </c>
      <c r="C11" s="364"/>
      <c r="D11" s="364"/>
      <c r="E11" s="364"/>
      <c r="F11" s="364"/>
      <c r="G11" s="348">
        <v>104761.72</v>
      </c>
      <c r="H11" s="348">
        <v>63179.899869999994</v>
      </c>
      <c r="I11" s="348">
        <v>62069.031000000003</v>
      </c>
    </row>
    <row r="12" spans="1:9" ht="31.5" x14ac:dyDescent="0.25">
      <c r="A12" s="347" t="s">
        <v>84</v>
      </c>
      <c r="B12" s="364" t="s">
        <v>82</v>
      </c>
      <c r="C12" s="364" t="s">
        <v>370</v>
      </c>
      <c r="D12" s="364" t="s">
        <v>371</v>
      </c>
      <c r="E12" s="364"/>
      <c r="F12" s="364"/>
      <c r="G12" s="348">
        <v>17745.32</v>
      </c>
      <c r="H12" s="348">
        <v>17974.52</v>
      </c>
      <c r="I12" s="348">
        <v>18420.52</v>
      </c>
    </row>
    <row r="13" spans="1:9" ht="94.5" x14ac:dyDescent="0.25">
      <c r="A13" s="347" t="s">
        <v>87</v>
      </c>
      <c r="B13" s="364" t="s">
        <v>82</v>
      </c>
      <c r="C13" s="364" t="s">
        <v>370</v>
      </c>
      <c r="D13" s="364" t="s">
        <v>372</v>
      </c>
      <c r="E13" s="364"/>
      <c r="F13" s="364"/>
      <c r="G13" s="348">
        <v>16008.52</v>
      </c>
      <c r="H13" s="348">
        <v>16424.52</v>
      </c>
      <c r="I13" s="348">
        <v>16820.52</v>
      </c>
    </row>
    <row r="14" spans="1:9" ht="31.5" x14ac:dyDescent="0.25">
      <c r="A14" s="349" t="s">
        <v>291</v>
      </c>
      <c r="B14" s="350" t="s">
        <v>82</v>
      </c>
      <c r="C14" s="350" t="s">
        <v>370</v>
      </c>
      <c r="D14" s="350" t="s">
        <v>372</v>
      </c>
      <c r="E14" s="350" t="s">
        <v>373</v>
      </c>
      <c r="F14" s="350"/>
      <c r="G14" s="351">
        <v>16008.52</v>
      </c>
      <c r="H14" s="351">
        <v>16424.52</v>
      </c>
      <c r="I14" s="351">
        <v>16820.52</v>
      </c>
    </row>
    <row r="15" spans="1:9" ht="31.5" x14ac:dyDescent="0.25">
      <c r="A15" s="349" t="s">
        <v>219</v>
      </c>
      <c r="B15" s="350" t="s">
        <v>82</v>
      </c>
      <c r="C15" s="350" t="s">
        <v>370</v>
      </c>
      <c r="D15" s="350" t="s">
        <v>372</v>
      </c>
      <c r="E15" s="350" t="s">
        <v>374</v>
      </c>
      <c r="F15" s="350"/>
      <c r="G15" s="351">
        <v>15992.52</v>
      </c>
      <c r="H15" s="351">
        <v>16324.52</v>
      </c>
      <c r="I15" s="351">
        <v>16720.52</v>
      </c>
    </row>
    <row r="16" spans="1:9" ht="47.25" x14ac:dyDescent="0.25">
      <c r="A16" s="349" t="s">
        <v>375</v>
      </c>
      <c r="B16" s="350" t="s">
        <v>82</v>
      </c>
      <c r="C16" s="350" t="s">
        <v>370</v>
      </c>
      <c r="D16" s="350" t="s">
        <v>372</v>
      </c>
      <c r="E16" s="350" t="s">
        <v>376</v>
      </c>
      <c r="F16" s="350"/>
      <c r="G16" s="351">
        <v>3029.52</v>
      </c>
      <c r="H16" s="351">
        <v>2973.52</v>
      </c>
      <c r="I16" s="351">
        <v>2973.52</v>
      </c>
    </row>
    <row r="17" spans="1:9" ht="31.5" x14ac:dyDescent="0.25">
      <c r="A17" s="349" t="s">
        <v>377</v>
      </c>
      <c r="B17" s="350" t="s">
        <v>82</v>
      </c>
      <c r="C17" s="350" t="s">
        <v>370</v>
      </c>
      <c r="D17" s="350" t="s">
        <v>372</v>
      </c>
      <c r="E17" s="350" t="s">
        <v>378</v>
      </c>
      <c r="F17" s="350"/>
      <c r="G17" s="351">
        <v>3029.52</v>
      </c>
      <c r="H17" s="351">
        <v>2973.52</v>
      </c>
      <c r="I17" s="351">
        <v>2973.52</v>
      </c>
    </row>
    <row r="18" spans="1:9" ht="31.5" x14ac:dyDescent="0.25">
      <c r="A18" s="349" t="s">
        <v>219</v>
      </c>
      <c r="B18" s="350" t="s">
        <v>82</v>
      </c>
      <c r="C18" s="350" t="s">
        <v>370</v>
      </c>
      <c r="D18" s="350" t="s">
        <v>372</v>
      </c>
      <c r="E18" s="350" t="s">
        <v>379</v>
      </c>
      <c r="F18" s="350"/>
      <c r="G18" s="351">
        <v>3016</v>
      </c>
      <c r="H18" s="351">
        <v>2938</v>
      </c>
      <c r="I18" s="351">
        <v>2938</v>
      </c>
    </row>
    <row r="19" spans="1:9" ht="47.25" x14ac:dyDescent="0.25">
      <c r="A19" s="352" t="s">
        <v>380</v>
      </c>
      <c r="B19" s="353" t="s">
        <v>82</v>
      </c>
      <c r="C19" s="353" t="s">
        <v>370</v>
      </c>
      <c r="D19" s="353" t="s">
        <v>372</v>
      </c>
      <c r="E19" s="353" t="s">
        <v>379</v>
      </c>
      <c r="F19" s="353" t="s">
        <v>381</v>
      </c>
      <c r="G19" s="354">
        <v>2948</v>
      </c>
      <c r="H19" s="354">
        <v>2870</v>
      </c>
      <c r="I19" s="354">
        <v>2870</v>
      </c>
    </row>
    <row r="20" spans="1:9" ht="31.5" x14ac:dyDescent="0.25">
      <c r="A20" s="352" t="s">
        <v>382</v>
      </c>
      <c r="B20" s="353" t="s">
        <v>82</v>
      </c>
      <c r="C20" s="353" t="s">
        <v>370</v>
      </c>
      <c r="D20" s="353" t="s">
        <v>372</v>
      </c>
      <c r="E20" s="353" t="s">
        <v>379</v>
      </c>
      <c r="F20" s="353" t="s">
        <v>383</v>
      </c>
      <c r="G20" s="354">
        <v>50</v>
      </c>
      <c r="H20" s="354">
        <v>50</v>
      </c>
      <c r="I20" s="354">
        <v>50</v>
      </c>
    </row>
    <row r="21" spans="1:9" ht="15.75" x14ac:dyDescent="0.25">
      <c r="A21" s="352" t="s">
        <v>414</v>
      </c>
      <c r="B21" s="353" t="s">
        <v>82</v>
      </c>
      <c r="C21" s="353" t="s">
        <v>370</v>
      </c>
      <c r="D21" s="353" t="s">
        <v>372</v>
      </c>
      <c r="E21" s="353" t="s">
        <v>379</v>
      </c>
      <c r="F21" s="353" t="s">
        <v>415</v>
      </c>
      <c r="G21" s="354">
        <v>18</v>
      </c>
      <c r="H21" s="354">
        <v>18</v>
      </c>
      <c r="I21" s="354">
        <v>18</v>
      </c>
    </row>
    <row r="22" spans="1:9" ht="31.5" x14ac:dyDescent="0.25">
      <c r="A22" s="349" t="s">
        <v>223</v>
      </c>
      <c r="B22" s="350" t="s">
        <v>82</v>
      </c>
      <c r="C22" s="350" t="s">
        <v>370</v>
      </c>
      <c r="D22" s="350" t="s">
        <v>372</v>
      </c>
      <c r="E22" s="350" t="s">
        <v>384</v>
      </c>
      <c r="F22" s="350"/>
      <c r="G22" s="351">
        <v>10</v>
      </c>
      <c r="H22" s="351">
        <v>32</v>
      </c>
      <c r="I22" s="351">
        <v>32</v>
      </c>
    </row>
    <row r="23" spans="1:9" ht="47.25" x14ac:dyDescent="0.25">
      <c r="A23" s="352" t="s">
        <v>380</v>
      </c>
      <c r="B23" s="353" t="s">
        <v>82</v>
      </c>
      <c r="C23" s="353" t="s">
        <v>370</v>
      </c>
      <c r="D23" s="353" t="s">
        <v>372</v>
      </c>
      <c r="E23" s="353" t="s">
        <v>384</v>
      </c>
      <c r="F23" s="353" t="s">
        <v>381</v>
      </c>
      <c r="G23" s="354">
        <v>10</v>
      </c>
      <c r="H23" s="354">
        <v>32</v>
      </c>
      <c r="I23" s="354">
        <v>32</v>
      </c>
    </row>
    <row r="24" spans="1:9" ht="31.5" x14ac:dyDescent="0.25">
      <c r="A24" s="349" t="s">
        <v>221</v>
      </c>
      <c r="B24" s="350" t="s">
        <v>82</v>
      </c>
      <c r="C24" s="350" t="s">
        <v>370</v>
      </c>
      <c r="D24" s="350" t="s">
        <v>372</v>
      </c>
      <c r="E24" s="350" t="s">
        <v>385</v>
      </c>
      <c r="F24" s="350"/>
      <c r="G24" s="351">
        <v>3.52</v>
      </c>
      <c r="H24" s="351">
        <v>3.52</v>
      </c>
      <c r="I24" s="351">
        <v>3.52</v>
      </c>
    </row>
    <row r="25" spans="1:9" ht="47.25" x14ac:dyDescent="0.25">
      <c r="A25" s="352" t="s">
        <v>380</v>
      </c>
      <c r="B25" s="353" t="s">
        <v>82</v>
      </c>
      <c r="C25" s="353" t="s">
        <v>370</v>
      </c>
      <c r="D25" s="353" t="s">
        <v>372</v>
      </c>
      <c r="E25" s="353" t="s">
        <v>385</v>
      </c>
      <c r="F25" s="353" t="s">
        <v>381</v>
      </c>
      <c r="G25" s="354">
        <v>3.52</v>
      </c>
      <c r="H25" s="354">
        <v>3.52</v>
      </c>
      <c r="I25" s="354">
        <v>3.52</v>
      </c>
    </row>
    <row r="26" spans="1:9" ht="31.5" x14ac:dyDescent="0.25">
      <c r="A26" s="349" t="s">
        <v>386</v>
      </c>
      <c r="B26" s="350" t="s">
        <v>82</v>
      </c>
      <c r="C26" s="350" t="s">
        <v>370</v>
      </c>
      <c r="D26" s="350" t="s">
        <v>372</v>
      </c>
      <c r="E26" s="350" t="s">
        <v>387</v>
      </c>
      <c r="F26" s="350"/>
      <c r="G26" s="351">
        <v>12963</v>
      </c>
      <c r="H26" s="351">
        <v>13351</v>
      </c>
      <c r="I26" s="351">
        <v>13747</v>
      </c>
    </row>
    <row r="27" spans="1:9" ht="31.5" x14ac:dyDescent="0.25">
      <c r="A27" s="349" t="s">
        <v>214</v>
      </c>
      <c r="B27" s="350" t="s">
        <v>82</v>
      </c>
      <c r="C27" s="350" t="s">
        <v>370</v>
      </c>
      <c r="D27" s="350" t="s">
        <v>372</v>
      </c>
      <c r="E27" s="350" t="s">
        <v>388</v>
      </c>
      <c r="F27" s="350"/>
      <c r="G27" s="351">
        <v>11430</v>
      </c>
      <c r="H27" s="351">
        <v>11818</v>
      </c>
      <c r="I27" s="351">
        <v>12214</v>
      </c>
    </row>
    <row r="28" spans="1:9" ht="31.5" x14ac:dyDescent="0.25">
      <c r="A28" s="349" t="s">
        <v>214</v>
      </c>
      <c r="B28" s="350" t="s">
        <v>82</v>
      </c>
      <c r="C28" s="350" t="s">
        <v>370</v>
      </c>
      <c r="D28" s="350" t="s">
        <v>372</v>
      </c>
      <c r="E28" s="350" t="s">
        <v>389</v>
      </c>
      <c r="F28" s="350"/>
      <c r="G28" s="351">
        <v>9605</v>
      </c>
      <c r="H28" s="351">
        <v>9865</v>
      </c>
      <c r="I28" s="351">
        <v>10130</v>
      </c>
    </row>
    <row r="29" spans="1:9" ht="94.5" x14ac:dyDescent="0.25">
      <c r="A29" s="352" t="s">
        <v>390</v>
      </c>
      <c r="B29" s="353" t="s">
        <v>82</v>
      </c>
      <c r="C29" s="353" t="s">
        <v>370</v>
      </c>
      <c r="D29" s="353" t="s">
        <v>372</v>
      </c>
      <c r="E29" s="353" t="s">
        <v>389</v>
      </c>
      <c r="F29" s="353" t="s">
        <v>391</v>
      </c>
      <c r="G29" s="354">
        <v>9605</v>
      </c>
      <c r="H29" s="354">
        <v>9865</v>
      </c>
      <c r="I29" s="354">
        <v>10130</v>
      </c>
    </row>
    <row r="30" spans="1:9" ht="31.5" x14ac:dyDescent="0.25">
      <c r="A30" s="349" t="s">
        <v>215</v>
      </c>
      <c r="B30" s="350" t="s">
        <v>82</v>
      </c>
      <c r="C30" s="350" t="s">
        <v>370</v>
      </c>
      <c r="D30" s="350" t="s">
        <v>372</v>
      </c>
      <c r="E30" s="350" t="s">
        <v>392</v>
      </c>
      <c r="F30" s="350"/>
      <c r="G30" s="351">
        <v>1825</v>
      </c>
      <c r="H30" s="351">
        <v>1953</v>
      </c>
      <c r="I30" s="351">
        <v>2084</v>
      </c>
    </row>
    <row r="31" spans="1:9" ht="94.5" x14ac:dyDescent="0.25">
      <c r="A31" s="352" t="s">
        <v>390</v>
      </c>
      <c r="B31" s="353" t="s">
        <v>82</v>
      </c>
      <c r="C31" s="353" t="s">
        <v>370</v>
      </c>
      <c r="D31" s="353" t="s">
        <v>372</v>
      </c>
      <c r="E31" s="353" t="s">
        <v>392</v>
      </c>
      <c r="F31" s="353" t="s">
        <v>391</v>
      </c>
      <c r="G31" s="354">
        <v>1825</v>
      </c>
      <c r="H31" s="354">
        <v>1953</v>
      </c>
      <c r="I31" s="354">
        <v>2084</v>
      </c>
    </row>
    <row r="32" spans="1:9" ht="47.25" x14ac:dyDescent="0.25">
      <c r="A32" s="349" t="s">
        <v>217</v>
      </c>
      <c r="B32" s="350" t="s">
        <v>82</v>
      </c>
      <c r="C32" s="350" t="s">
        <v>370</v>
      </c>
      <c r="D32" s="350" t="s">
        <v>372</v>
      </c>
      <c r="E32" s="350" t="s">
        <v>393</v>
      </c>
      <c r="F32" s="350"/>
      <c r="G32" s="351">
        <v>1533</v>
      </c>
      <c r="H32" s="351">
        <v>1533</v>
      </c>
      <c r="I32" s="351">
        <v>1533</v>
      </c>
    </row>
    <row r="33" spans="1:9" ht="47.25" x14ac:dyDescent="0.25">
      <c r="A33" s="349" t="s">
        <v>217</v>
      </c>
      <c r="B33" s="350" t="s">
        <v>82</v>
      </c>
      <c r="C33" s="350" t="s">
        <v>370</v>
      </c>
      <c r="D33" s="350" t="s">
        <v>372</v>
      </c>
      <c r="E33" s="350" t="s">
        <v>394</v>
      </c>
      <c r="F33" s="350"/>
      <c r="G33" s="351">
        <v>1533</v>
      </c>
      <c r="H33" s="351">
        <v>1533</v>
      </c>
      <c r="I33" s="351">
        <v>1533</v>
      </c>
    </row>
    <row r="34" spans="1:9" ht="94.5" x14ac:dyDescent="0.25">
      <c r="A34" s="352" t="s">
        <v>390</v>
      </c>
      <c r="B34" s="353" t="s">
        <v>82</v>
      </c>
      <c r="C34" s="353" t="s">
        <v>370</v>
      </c>
      <c r="D34" s="353" t="s">
        <v>372</v>
      </c>
      <c r="E34" s="353" t="s">
        <v>394</v>
      </c>
      <c r="F34" s="353" t="s">
        <v>391</v>
      </c>
      <c r="G34" s="354">
        <v>1533</v>
      </c>
      <c r="H34" s="354">
        <v>1533</v>
      </c>
      <c r="I34" s="354">
        <v>1533</v>
      </c>
    </row>
    <row r="35" spans="1:9" ht="15.75" x14ac:dyDescent="0.25">
      <c r="A35" s="349" t="s">
        <v>395</v>
      </c>
      <c r="B35" s="350" t="s">
        <v>82</v>
      </c>
      <c r="C35" s="350" t="s">
        <v>370</v>
      </c>
      <c r="D35" s="350" t="s">
        <v>372</v>
      </c>
      <c r="E35" s="350" t="s">
        <v>396</v>
      </c>
      <c r="F35" s="350"/>
      <c r="G35" s="351">
        <v>16</v>
      </c>
      <c r="H35" s="351">
        <v>100</v>
      </c>
      <c r="I35" s="351">
        <v>100</v>
      </c>
    </row>
    <row r="36" spans="1:9" ht="15.75" x14ac:dyDescent="0.25">
      <c r="A36" s="349" t="s">
        <v>99</v>
      </c>
      <c r="B36" s="350" t="s">
        <v>82</v>
      </c>
      <c r="C36" s="350" t="s">
        <v>370</v>
      </c>
      <c r="D36" s="350" t="s">
        <v>372</v>
      </c>
      <c r="E36" s="350" t="s">
        <v>397</v>
      </c>
      <c r="F36" s="350"/>
      <c r="G36" s="351">
        <v>16</v>
      </c>
      <c r="H36" s="351">
        <v>100</v>
      </c>
      <c r="I36" s="351">
        <v>100</v>
      </c>
    </row>
    <row r="37" spans="1:9" ht="31.5" x14ac:dyDescent="0.25">
      <c r="A37" s="349" t="s">
        <v>398</v>
      </c>
      <c r="B37" s="350" t="s">
        <v>82</v>
      </c>
      <c r="C37" s="350" t="s">
        <v>370</v>
      </c>
      <c r="D37" s="350" t="s">
        <v>372</v>
      </c>
      <c r="E37" s="350" t="s">
        <v>399</v>
      </c>
      <c r="F37" s="350"/>
      <c r="G37" s="351">
        <v>16</v>
      </c>
      <c r="H37" s="351">
        <v>100</v>
      </c>
      <c r="I37" s="351">
        <v>100</v>
      </c>
    </row>
    <row r="38" spans="1:9" ht="31.5" x14ac:dyDescent="0.25">
      <c r="A38" s="349" t="s">
        <v>225</v>
      </c>
      <c r="B38" s="350" t="s">
        <v>82</v>
      </c>
      <c r="C38" s="350" t="s">
        <v>370</v>
      </c>
      <c r="D38" s="350" t="s">
        <v>372</v>
      </c>
      <c r="E38" s="350" t="s">
        <v>400</v>
      </c>
      <c r="F38" s="350"/>
      <c r="G38" s="351">
        <v>16</v>
      </c>
      <c r="H38" s="351">
        <v>100</v>
      </c>
      <c r="I38" s="351">
        <v>100</v>
      </c>
    </row>
    <row r="39" spans="1:9" ht="47.25" x14ac:dyDescent="0.25">
      <c r="A39" s="352" t="s">
        <v>380</v>
      </c>
      <c r="B39" s="353" t="s">
        <v>82</v>
      </c>
      <c r="C39" s="353" t="s">
        <v>370</v>
      </c>
      <c r="D39" s="353" t="s">
        <v>372</v>
      </c>
      <c r="E39" s="353" t="s">
        <v>400</v>
      </c>
      <c r="F39" s="353" t="s">
        <v>381</v>
      </c>
      <c r="G39" s="354">
        <v>16</v>
      </c>
      <c r="H39" s="354">
        <v>100</v>
      </c>
      <c r="I39" s="354">
        <v>100</v>
      </c>
    </row>
    <row r="40" spans="1:9" ht="78.75" x14ac:dyDescent="0.25">
      <c r="A40" s="347" t="s">
        <v>401</v>
      </c>
      <c r="B40" s="364" t="s">
        <v>82</v>
      </c>
      <c r="C40" s="364" t="s">
        <v>370</v>
      </c>
      <c r="D40" s="364" t="s">
        <v>402</v>
      </c>
      <c r="E40" s="364"/>
      <c r="F40" s="364"/>
      <c r="G40" s="348">
        <v>336.8</v>
      </c>
      <c r="H40" s="348">
        <v>0</v>
      </c>
      <c r="I40" s="348">
        <v>0</v>
      </c>
    </row>
    <row r="41" spans="1:9" ht="31.5" x14ac:dyDescent="0.25">
      <c r="A41" s="349" t="s">
        <v>291</v>
      </c>
      <c r="B41" s="350" t="s">
        <v>82</v>
      </c>
      <c r="C41" s="350" t="s">
        <v>370</v>
      </c>
      <c r="D41" s="350" t="s">
        <v>402</v>
      </c>
      <c r="E41" s="350" t="s">
        <v>373</v>
      </c>
      <c r="F41" s="350"/>
      <c r="G41" s="351">
        <v>336.8</v>
      </c>
      <c r="H41" s="351">
        <v>0</v>
      </c>
      <c r="I41" s="351">
        <v>0</v>
      </c>
    </row>
    <row r="42" spans="1:9" ht="15.75" x14ac:dyDescent="0.25">
      <c r="A42" s="349" t="s">
        <v>395</v>
      </c>
      <c r="B42" s="350" t="s">
        <v>82</v>
      </c>
      <c r="C42" s="350" t="s">
        <v>370</v>
      </c>
      <c r="D42" s="350" t="s">
        <v>402</v>
      </c>
      <c r="E42" s="350" t="s">
        <v>396</v>
      </c>
      <c r="F42" s="350"/>
      <c r="G42" s="351">
        <v>336.8</v>
      </c>
      <c r="H42" s="351">
        <v>0</v>
      </c>
      <c r="I42" s="351">
        <v>0</v>
      </c>
    </row>
    <row r="43" spans="1:9" ht="15.75" x14ac:dyDescent="0.25">
      <c r="A43" s="349" t="s">
        <v>99</v>
      </c>
      <c r="B43" s="350" t="s">
        <v>82</v>
      </c>
      <c r="C43" s="350" t="s">
        <v>370</v>
      </c>
      <c r="D43" s="350" t="s">
        <v>402</v>
      </c>
      <c r="E43" s="350" t="s">
        <v>397</v>
      </c>
      <c r="F43" s="350"/>
      <c r="G43" s="351">
        <v>336.8</v>
      </c>
      <c r="H43" s="351">
        <v>0</v>
      </c>
      <c r="I43" s="351">
        <v>0</v>
      </c>
    </row>
    <row r="44" spans="1:9" ht="31.5" x14ac:dyDescent="0.25">
      <c r="A44" s="349" t="s">
        <v>398</v>
      </c>
      <c r="B44" s="350" t="s">
        <v>82</v>
      </c>
      <c r="C44" s="350" t="s">
        <v>370</v>
      </c>
      <c r="D44" s="350" t="s">
        <v>402</v>
      </c>
      <c r="E44" s="350" t="s">
        <v>399</v>
      </c>
      <c r="F44" s="350"/>
      <c r="G44" s="351">
        <v>336.8</v>
      </c>
      <c r="H44" s="351">
        <v>0</v>
      </c>
      <c r="I44" s="351">
        <v>0</v>
      </c>
    </row>
    <row r="45" spans="1:9" ht="63" x14ac:dyDescent="0.25">
      <c r="A45" s="349" t="s">
        <v>403</v>
      </c>
      <c r="B45" s="350" t="s">
        <v>82</v>
      </c>
      <c r="C45" s="350" t="s">
        <v>370</v>
      </c>
      <c r="D45" s="350" t="s">
        <v>402</v>
      </c>
      <c r="E45" s="350" t="s">
        <v>404</v>
      </c>
      <c r="F45" s="350"/>
      <c r="G45" s="351">
        <v>152.4</v>
      </c>
      <c r="H45" s="351">
        <v>0</v>
      </c>
      <c r="I45" s="351">
        <v>0</v>
      </c>
    </row>
    <row r="46" spans="1:9" ht="15.75" x14ac:dyDescent="0.25">
      <c r="A46" s="352" t="s">
        <v>405</v>
      </c>
      <c r="B46" s="353" t="s">
        <v>82</v>
      </c>
      <c r="C46" s="353" t="s">
        <v>370</v>
      </c>
      <c r="D46" s="353" t="s">
        <v>402</v>
      </c>
      <c r="E46" s="353" t="s">
        <v>404</v>
      </c>
      <c r="F46" s="353" t="s">
        <v>406</v>
      </c>
      <c r="G46" s="354">
        <v>152.4</v>
      </c>
      <c r="H46" s="354">
        <v>0</v>
      </c>
      <c r="I46" s="354">
        <v>0</v>
      </c>
    </row>
    <row r="47" spans="1:9" ht="63" x14ac:dyDescent="0.25">
      <c r="A47" s="349" t="s">
        <v>407</v>
      </c>
      <c r="B47" s="350" t="s">
        <v>82</v>
      </c>
      <c r="C47" s="350" t="s">
        <v>370</v>
      </c>
      <c r="D47" s="350" t="s">
        <v>402</v>
      </c>
      <c r="E47" s="350" t="s">
        <v>408</v>
      </c>
      <c r="F47" s="350"/>
      <c r="G47" s="351">
        <v>61.2</v>
      </c>
      <c r="H47" s="351">
        <v>0</v>
      </c>
      <c r="I47" s="351">
        <v>0</v>
      </c>
    </row>
    <row r="48" spans="1:9" ht="15.75" x14ac:dyDescent="0.25">
      <c r="A48" s="352" t="s">
        <v>405</v>
      </c>
      <c r="B48" s="353" t="s">
        <v>82</v>
      </c>
      <c r="C48" s="353" t="s">
        <v>370</v>
      </c>
      <c r="D48" s="353" t="s">
        <v>402</v>
      </c>
      <c r="E48" s="353" t="s">
        <v>408</v>
      </c>
      <c r="F48" s="353" t="s">
        <v>406</v>
      </c>
      <c r="G48" s="354">
        <v>61.2</v>
      </c>
      <c r="H48" s="354">
        <v>0</v>
      </c>
      <c r="I48" s="354">
        <v>0</v>
      </c>
    </row>
    <row r="49" spans="1:9" ht="94.5" x14ac:dyDescent="0.25">
      <c r="A49" s="349" t="s">
        <v>229</v>
      </c>
      <c r="B49" s="350" t="s">
        <v>82</v>
      </c>
      <c r="C49" s="350" t="s">
        <v>370</v>
      </c>
      <c r="D49" s="350" t="s">
        <v>402</v>
      </c>
      <c r="E49" s="350" t="s">
        <v>409</v>
      </c>
      <c r="F49" s="350"/>
      <c r="G49" s="351">
        <v>123.2</v>
      </c>
      <c r="H49" s="351">
        <v>0</v>
      </c>
      <c r="I49" s="351">
        <v>0</v>
      </c>
    </row>
    <row r="50" spans="1:9" ht="15.75" x14ac:dyDescent="0.25">
      <c r="A50" s="352" t="s">
        <v>405</v>
      </c>
      <c r="B50" s="353" t="s">
        <v>82</v>
      </c>
      <c r="C50" s="353" t="s">
        <v>370</v>
      </c>
      <c r="D50" s="353" t="s">
        <v>402</v>
      </c>
      <c r="E50" s="353" t="s">
        <v>409</v>
      </c>
      <c r="F50" s="353" t="s">
        <v>406</v>
      </c>
      <c r="G50" s="354">
        <v>123.2</v>
      </c>
      <c r="H50" s="354">
        <v>0</v>
      </c>
      <c r="I50" s="354">
        <v>0</v>
      </c>
    </row>
    <row r="51" spans="1:9" ht="15.75" x14ac:dyDescent="0.25">
      <c r="A51" s="347" t="s">
        <v>97</v>
      </c>
      <c r="B51" s="364" t="s">
        <v>82</v>
      </c>
      <c r="C51" s="364" t="s">
        <v>370</v>
      </c>
      <c r="D51" s="364" t="s">
        <v>410</v>
      </c>
      <c r="E51" s="364"/>
      <c r="F51" s="364"/>
      <c r="G51" s="348">
        <v>1000</v>
      </c>
      <c r="H51" s="348">
        <v>1000</v>
      </c>
      <c r="I51" s="348">
        <v>1000</v>
      </c>
    </row>
    <row r="52" spans="1:9" ht="31.5" x14ac:dyDescent="0.25">
      <c r="A52" s="349" t="s">
        <v>291</v>
      </c>
      <c r="B52" s="350" t="s">
        <v>82</v>
      </c>
      <c r="C52" s="350" t="s">
        <v>370</v>
      </c>
      <c r="D52" s="350" t="s">
        <v>410</v>
      </c>
      <c r="E52" s="350" t="s">
        <v>373</v>
      </c>
      <c r="F52" s="350"/>
      <c r="G52" s="351">
        <v>1000</v>
      </c>
      <c r="H52" s="351">
        <v>1000</v>
      </c>
      <c r="I52" s="351">
        <v>1000</v>
      </c>
    </row>
    <row r="53" spans="1:9" ht="15.75" x14ac:dyDescent="0.25">
      <c r="A53" s="349" t="s">
        <v>395</v>
      </c>
      <c r="B53" s="350" t="s">
        <v>82</v>
      </c>
      <c r="C53" s="350" t="s">
        <v>370</v>
      </c>
      <c r="D53" s="350" t="s">
        <v>410</v>
      </c>
      <c r="E53" s="350" t="s">
        <v>396</v>
      </c>
      <c r="F53" s="350"/>
      <c r="G53" s="351">
        <v>1000</v>
      </c>
      <c r="H53" s="351">
        <v>1000</v>
      </c>
      <c r="I53" s="351">
        <v>1000</v>
      </c>
    </row>
    <row r="54" spans="1:9" ht="15.75" x14ac:dyDescent="0.25">
      <c r="A54" s="349" t="s">
        <v>99</v>
      </c>
      <c r="B54" s="350" t="s">
        <v>82</v>
      </c>
      <c r="C54" s="350" t="s">
        <v>370</v>
      </c>
      <c r="D54" s="350" t="s">
        <v>410</v>
      </c>
      <c r="E54" s="350" t="s">
        <v>397</v>
      </c>
      <c r="F54" s="350"/>
      <c r="G54" s="351">
        <v>1000</v>
      </c>
      <c r="H54" s="351">
        <v>1000</v>
      </c>
      <c r="I54" s="351">
        <v>1000</v>
      </c>
    </row>
    <row r="55" spans="1:9" ht="15.75" x14ac:dyDescent="0.25">
      <c r="A55" s="349" t="s">
        <v>411</v>
      </c>
      <c r="B55" s="350" t="s">
        <v>82</v>
      </c>
      <c r="C55" s="350" t="s">
        <v>370</v>
      </c>
      <c r="D55" s="350" t="s">
        <v>410</v>
      </c>
      <c r="E55" s="350" t="s">
        <v>412</v>
      </c>
      <c r="F55" s="350"/>
      <c r="G55" s="351">
        <v>1000</v>
      </c>
      <c r="H55" s="351">
        <v>1000</v>
      </c>
      <c r="I55" s="351">
        <v>1000</v>
      </c>
    </row>
    <row r="56" spans="1:9" ht="31.5" x14ac:dyDescent="0.25">
      <c r="A56" s="349" t="s">
        <v>233</v>
      </c>
      <c r="B56" s="350" t="s">
        <v>82</v>
      </c>
      <c r="C56" s="350" t="s">
        <v>370</v>
      </c>
      <c r="D56" s="350" t="s">
        <v>410</v>
      </c>
      <c r="E56" s="350" t="s">
        <v>413</v>
      </c>
      <c r="F56" s="350"/>
      <c r="G56" s="351">
        <v>1000</v>
      </c>
      <c r="H56" s="351">
        <v>1000</v>
      </c>
      <c r="I56" s="351">
        <v>1000</v>
      </c>
    </row>
    <row r="57" spans="1:9" ht="15.75" x14ac:dyDescent="0.25">
      <c r="A57" s="352" t="s">
        <v>414</v>
      </c>
      <c r="B57" s="353" t="s">
        <v>82</v>
      </c>
      <c r="C57" s="353" t="s">
        <v>370</v>
      </c>
      <c r="D57" s="353" t="s">
        <v>410</v>
      </c>
      <c r="E57" s="353" t="s">
        <v>413</v>
      </c>
      <c r="F57" s="353" t="s">
        <v>415</v>
      </c>
      <c r="G57" s="354">
        <v>1000</v>
      </c>
      <c r="H57" s="354">
        <v>1000</v>
      </c>
      <c r="I57" s="354">
        <v>1000</v>
      </c>
    </row>
    <row r="58" spans="1:9" ht="15.75" x14ac:dyDescent="0.25">
      <c r="A58" s="347" t="s">
        <v>102</v>
      </c>
      <c r="B58" s="364" t="s">
        <v>82</v>
      </c>
      <c r="C58" s="364" t="s">
        <v>370</v>
      </c>
      <c r="D58" s="364" t="s">
        <v>416</v>
      </c>
      <c r="E58" s="364"/>
      <c r="F58" s="364"/>
      <c r="G58" s="348">
        <v>400</v>
      </c>
      <c r="H58" s="348">
        <v>550</v>
      </c>
      <c r="I58" s="348">
        <v>600</v>
      </c>
    </row>
    <row r="59" spans="1:9" ht="31.5" x14ac:dyDescent="0.25">
      <c r="A59" s="349" t="s">
        <v>291</v>
      </c>
      <c r="B59" s="350" t="s">
        <v>82</v>
      </c>
      <c r="C59" s="350" t="s">
        <v>370</v>
      </c>
      <c r="D59" s="350" t="s">
        <v>416</v>
      </c>
      <c r="E59" s="350" t="s">
        <v>373</v>
      </c>
      <c r="F59" s="350"/>
      <c r="G59" s="351">
        <v>400</v>
      </c>
      <c r="H59" s="351">
        <v>550</v>
      </c>
      <c r="I59" s="351">
        <v>600</v>
      </c>
    </row>
    <row r="60" spans="1:9" ht="15.75" x14ac:dyDescent="0.25">
      <c r="A60" s="349" t="s">
        <v>395</v>
      </c>
      <c r="B60" s="350" t="s">
        <v>82</v>
      </c>
      <c r="C60" s="350" t="s">
        <v>370</v>
      </c>
      <c r="D60" s="350" t="s">
        <v>416</v>
      </c>
      <c r="E60" s="350" t="s">
        <v>396</v>
      </c>
      <c r="F60" s="350"/>
      <c r="G60" s="351">
        <v>400</v>
      </c>
      <c r="H60" s="351">
        <v>550</v>
      </c>
      <c r="I60" s="351">
        <v>600</v>
      </c>
    </row>
    <row r="61" spans="1:9" ht="15.75" x14ac:dyDescent="0.25">
      <c r="A61" s="349" t="s">
        <v>99</v>
      </c>
      <c r="B61" s="350" t="s">
        <v>82</v>
      </c>
      <c r="C61" s="350" t="s">
        <v>370</v>
      </c>
      <c r="D61" s="350" t="s">
        <v>416</v>
      </c>
      <c r="E61" s="350" t="s">
        <v>397</v>
      </c>
      <c r="F61" s="350"/>
      <c r="G61" s="351">
        <v>400</v>
      </c>
      <c r="H61" s="351">
        <v>550</v>
      </c>
      <c r="I61" s="351">
        <v>600</v>
      </c>
    </row>
    <row r="62" spans="1:9" ht="15.75" x14ac:dyDescent="0.25">
      <c r="A62" s="349" t="s">
        <v>411</v>
      </c>
      <c r="B62" s="350" t="s">
        <v>82</v>
      </c>
      <c r="C62" s="350" t="s">
        <v>370</v>
      </c>
      <c r="D62" s="350" t="s">
        <v>416</v>
      </c>
      <c r="E62" s="350" t="s">
        <v>412</v>
      </c>
      <c r="F62" s="350"/>
      <c r="G62" s="351">
        <v>400</v>
      </c>
      <c r="H62" s="351">
        <v>550</v>
      </c>
      <c r="I62" s="351">
        <v>600</v>
      </c>
    </row>
    <row r="63" spans="1:9" ht="31.5" x14ac:dyDescent="0.25">
      <c r="A63" s="349" t="s">
        <v>328</v>
      </c>
      <c r="B63" s="350" t="s">
        <v>82</v>
      </c>
      <c r="C63" s="350" t="s">
        <v>370</v>
      </c>
      <c r="D63" s="350" t="s">
        <v>416</v>
      </c>
      <c r="E63" s="350" t="s">
        <v>417</v>
      </c>
      <c r="F63" s="350"/>
      <c r="G63" s="351">
        <v>100</v>
      </c>
      <c r="H63" s="351">
        <v>150</v>
      </c>
      <c r="I63" s="351">
        <v>200</v>
      </c>
    </row>
    <row r="64" spans="1:9" ht="47.25" x14ac:dyDescent="0.25">
      <c r="A64" s="352" t="s">
        <v>380</v>
      </c>
      <c r="B64" s="353" t="s">
        <v>82</v>
      </c>
      <c r="C64" s="353" t="s">
        <v>370</v>
      </c>
      <c r="D64" s="353" t="s">
        <v>416</v>
      </c>
      <c r="E64" s="353" t="s">
        <v>417</v>
      </c>
      <c r="F64" s="353" t="s">
        <v>381</v>
      </c>
      <c r="G64" s="354">
        <v>100</v>
      </c>
      <c r="H64" s="354">
        <v>150</v>
      </c>
      <c r="I64" s="354">
        <v>200</v>
      </c>
    </row>
    <row r="65" spans="1:9" ht="94.5" x14ac:dyDescent="0.25">
      <c r="A65" s="349" t="s">
        <v>418</v>
      </c>
      <c r="B65" s="350" t="s">
        <v>82</v>
      </c>
      <c r="C65" s="350" t="s">
        <v>370</v>
      </c>
      <c r="D65" s="350" t="s">
        <v>416</v>
      </c>
      <c r="E65" s="350" t="s">
        <v>419</v>
      </c>
      <c r="F65" s="350"/>
      <c r="G65" s="351">
        <v>300</v>
      </c>
      <c r="H65" s="351">
        <v>400</v>
      </c>
      <c r="I65" s="351">
        <v>400</v>
      </c>
    </row>
    <row r="66" spans="1:9" ht="47.25" x14ac:dyDescent="0.25">
      <c r="A66" s="352" t="s">
        <v>380</v>
      </c>
      <c r="B66" s="353" t="s">
        <v>82</v>
      </c>
      <c r="C66" s="353" t="s">
        <v>370</v>
      </c>
      <c r="D66" s="353" t="s">
        <v>416</v>
      </c>
      <c r="E66" s="353" t="s">
        <v>419</v>
      </c>
      <c r="F66" s="353" t="s">
        <v>381</v>
      </c>
      <c r="G66" s="354">
        <v>300</v>
      </c>
      <c r="H66" s="354">
        <v>400</v>
      </c>
      <c r="I66" s="354">
        <v>400</v>
      </c>
    </row>
    <row r="67" spans="1:9" ht="15.75" x14ac:dyDescent="0.25">
      <c r="A67" s="347" t="s">
        <v>104</v>
      </c>
      <c r="B67" s="364" t="s">
        <v>82</v>
      </c>
      <c r="C67" s="364" t="s">
        <v>420</v>
      </c>
      <c r="D67" s="364" t="s">
        <v>371</v>
      </c>
      <c r="E67" s="364"/>
      <c r="F67" s="364"/>
      <c r="G67" s="348">
        <v>299.60000000000002</v>
      </c>
      <c r="H67" s="348">
        <v>309.89999999999998</v>
      </c>
      <c r="I67" s="348">
        <v>0</v>
      </c>
    </row>
    <row r="68" spans="1:9" ht="31.5" x14ac:dyDescent="0.25">
      <c r="A68" s="347" t="s">
        <v>106</v>
      </c>
      <c r="B68" s="364" t="s">
        <v>82</v>
      </c>
      <c r="C68" s="364" t="s">
        <v>420</v>
      </c>
      <c r="D68" s="364" t="s">
        <v>421</v>
      </c>
      <c r="E68" s="364"/>
      <c r="F68" s="364"/>
      <c r="G68" s="348">
        <v>299.60000000000002</v>
      </c>
      <c r="H68" s="348">
        <v>309.89999999999998</v>
      </c>
      <c r="I68" s="348">
        <v>0</v>
      </c>
    </row>
    <row r="69" spans="1:9" ht="31.5" x14ac:dyDescent="0.25">
      <c r="A69" s="349" t="s">
        <v>291</v>
      </c>
      <c r="B69" s="350" t="s">
        <v>82</v>
      </c>
      <c r="C69" s="350" t="s">
        <v>420</v>
      </c>
      <c r="D69" s="350" t="s">
        <v>421</v>
      </c>
      <c r="E69" s="350" t="s">
        <v>373</v>
      </c>
      <c r="F69" s="350"/>
      <c r="G69" s="351">
        <v>299.60000000000002</v>
      </c>
      <c r="H69" s="351">
        <v>309.89999999999998</v>
      </c>
      <c r="I69" s="351">
        <v>0</v>
      </c>
    </row>
    <row r="70" spans="1:9" ht="15.75" x14ac:dyDescent="0.25">
      <c r="A70" s="349" t="s">
        <v>395</v>
      </c>
      <c r="B70" s="350" t="s">
        <v>82</v>
      </c>
      <c r="C70" s="350" t="s">
        <v>420</v>
      </c>
      <c r="D70" s="350" t="s">
        <v>421</v>
      </c>
      <c r="E70" s="350" t="s">
        <v>396</v>
      </c>
      <c r="F70" s="350"/>
      <c r="G70" s="351">
        <v>299.60000000000002</v>
      </c>
      <c r="H70" s="351">
        <v>309.89999999999998</v>
      </c>
      <c r="I70" s="351">
        <v>0</v>
      </c>
    </row>
    <row r="71" spans="1:9" ht="15.75" x14ac:dyDescent="0.25">
      <c r="A71" s="349" t="s">
        <v>99</v>
      </c>
      <c r="B71" s="350" t="s">
        <v>82</v>
      </c>
      <c r="C71" s="350" t="s">
        <v>420</v>
      </c>
      <c r="D71" s="350" t="s">
        <v>421</v>
      </c>
      <c r="E71" s="350" t="s">
        <v>397</v>
      </c>
      <c r="F71" s="350"/>
      <c r="G71" s="351">
        <v>299.60000000000002</v>
      </c>
      <c r="H71" s="351">
        <v>309.89999999999998</v>
      </c>
      <c r="I71" s="351">
        <v>0</v>
      </c>
    </row>
    <row r="72" spans="1:9" ht="15.75" x14ac:dyDescent="0.25">
      <c r="A72" s="349" t="s">
        <v>411</v>
      </c>
      <c r="B72" s="350" t="s">
        <v>82</v>
      </c>
      <c r="C72" s="350" t="s">
        <v>420</v>
      </c>
      <c r="D72" s="350" t="s">
        <v>421</v>
      </c>
      <c r="E72" s="350" t="s">
        <v>412</v>
      </c>
      <c r="F72" s="350"/>
      <c r="G72" s="351">
        <v>299.60000000000002</v>
      </c>
      <c r="H72" s="351">
        <v>309.89999999999998</v>
      </c>
      <c r="I72" s="351">
        <v>0</v>
      </c>
    </row>
    <row r="73" spans="1:9" ht="47.25" x14ac:dyDescent="0.25">
      <c r="A73" s="349" t="s">
        <v>237</v>
      </c>
      <c r="B73" s="350" t="s">
        <v>82</v>
      </c>
      <c r="C73" s="350" t="s">
        <v>420</v>
      </c>
      <c r="D73" s="350" t="s">
        <v>421</v>
      </c>
      <c r="E73" s="350" t="s">
        <v>422</v>
      </c>
      <c r="F73" s="350"/>
      <c r="G73" s="351">
        <v>299.60000000000002</v>
      </c>
      <c r="H73" s="351">
        <v>309.89999999999998</v>
      </c>
      <c r="I73" s="351">
        <v>0</v>
      </c>
    </row>
    <row r="74" spans="1:9" ht="94.5" x14ac:dyDescent="0.25">
      <c r="A74" s="352" t="s">
        <v>390</v>
      </c>
      <c r="B74" s="353" t="s">
        <v>82</v>
      </c>
      <c r="C74" s="353" t="s">
        <v>420</v>
      </c>
      <c r="D74" s="353" t="s">
        <v>421</v>
      </c>
      <c r="E74" s="353" t="s">
        <v>422</v>
      </c>
      <c r="F74" s="353" t="s">
        <v>391</v>
      </c>
      <c r="G74" s="354">
        <v>299.60000000000002</v>
      </c>
      <c r="H74" s="354">
        <v>309.89999999999998</v>
      </c>
      <c r="I74" s="354">
        <v>0</v>
      </c>
    </row>
    <row r="75" spans="1:9" ht="47.25" x14ac:dyDescent="0.25">
      <c r="A75" s="347" t="s">
        <v>423</v>
      </c>
      <c r="B75" s="364" t="s">
        <v>82</v>
      </c>
      <c r="C75" s="364" t="s">
        <v>421</v>
      </c>
      <c r="D75" s="364" t="s">
        <v>371</v>
      </c>
      <c r="E75" s="364"/>
      <c r="F75" s="364"/>
      <c r="G75" s="348">
        <v>500</v>
      </c>
      <c r="H75" s="348">
        <v>700</v>
      </c>
      <c r="I75" s="348">
        <v>700</v>
      </c>
    </row>
    <row r="76" spans="1:9" ht="47.25" x14ac:dyDescent="0.25">
      <c r="A76" s="347" t="s">
        <v>424</v>
      </c>
      <c r="B76" s="364" t="s">
        <v>82</v>
      </c>
      <c r="C76" s="364" t="s">
        <v>421</v>
      </c>
      <c r="D76" s="364" t="s">
        <v>425</v>
      </c>
      <c r="E76" s="364"/>
      <c r="F76" s="364"/>
      <c r="G76" s="348">
        <v>500</v>
      </c>
      <c r="H76" s="348">
        <v>700</v>
      </c>
      <c r="I76" s="348">
        <v>700</v>
      </c>
    </row>
    <row r="77" spans="1:9" ht="15.75" x14ac:dyDescent="0.25">
      <c r="A77" s="349" t="s">
        <v>426</v>
      </c>
      <c r="B77" s="350" t="s">
        <v>82</v>
      </c>
      <c r="C77" s="350" t="s">
        <v>421</v>
      </c>
      <c r="D77" s="350" t="s">
        <v>425</v>
      </c>
      <c r="E77" s="350" t="s">
        <v>427</v>
      </c>
      <c r="F77" s="350"/>
      <c r="G77" s="351">
        <v>500</v>
      </c>
      <c r="H77" s="351">
        <v>700</v>
      </c>
      <c r="I77" s="351">
        <v>700</v>
      </c>
    </row>
    <row r="78" spans="1:9" ht="94.5" x14ac:dyDescent="0.25">
      <c r="A78" s="349" t="s">
        <v>284</v>
      </c>
      <c r="B78" s="350" t="s">
        <v>82</v>
      </c>
      <c r="C78" s="350" t="s">
        <v>421</v>
      </c>
      <c r="D78" s="350" t="s">
        <v>425</v>
      </c>
      <c r="E78" s="350" t="s">
        <v>428</v>
      </c>
      <c r="F78" s="350"/>
      <c r="G78" s="351">
        <v>500</v>
      </c>
      <c r="H78" s="351">
        <v>700</v>
      </c>
      <c r="I78" s="351">
        <v>700</v>
      </c>
    </row>
    <row r="79" spans="1:9" ht="15.75" x14ac:dyDescent="0.25">
      <c r="A79" s="349" t="s">
        <v>292</v>
      </c>
      <c r="B79" s="350" t="s">
        <v>82</v>
      </c>
      <c r="C79" s="350" t="s">
        <v>421</v>
      </c>
      <c r="D79" s="350" t="s">
        <v>425</v>
      </c>
      <c r="E79" s="350" t="s">
        <v>429</v>
      </c>
      <c r="F79" s="350"/>
      <c r="G79" s="351">
        <v>500</v>
      </c>
      <c r="H79" s="351">
        <v>700</v>
      </c>
      <c r="I79" s="351">
        <v>700</v>
      </c>
    </row>
    <row r="80" spans="1:9" ht="31.5" x14ac:dyDescent="0.25">
      <c r="A80" s="349" t="s">
        <v>430</v>
      </c>
      <c r="B80" s="350" t="s">
        <v>82</v>
      </c>
      <c r="C80" s="350" t="s">
        <v>421</v>
      </c>
      <c r="D80" s="350" t="s">
        <v>425</v>
      </c>
      <c r="E80" s="350" t="s">
        <v>431</v>
      </c>
      <c r="F80" s="350"/>
      <c r="G80" s="351">
        <v>500</v>
      </c>
      <c r="H80" s="351">
        <v>700</v>
      </c>
      <c r="I80" s="351">
        <v>700</v>
      </c>
    </row>
    <row r="81" spans="1:9" ht="31.5" x14ac:dyDescent="0.25">
      <c r="A81" s="349" t="s">
        <v>432</v>
      </c>
      <c r="B81" s="350" t="s">
        <v>82</v>
      </c>
      <c r="C81" s="350" t="s">
        <v>421</v>
      </c>
      <c r="D81" s="350" t="s">
        <v>425</v>
      </c>
      <c r="E81" s="350" t="s">
        <v>433</v>
      </c>
      <c r="F81" s="350"/>
      <c r="G81" s="351">
        <v>500</v>
      </c>
      <c r="H81" s="351">
        <v>700</v>
      </c>
      <c r="I81" s="351">
        <v>700</v>
      </c>
    </row>
    <row r="82" spans="1:9" ht="47.25" x14ac:dyDescent="0.25">
      <c r="A82" s="352" t="s">
        <v>380</v>
      </c>
      <c r="B82" s="353" t="s">
        <v>82</v>
      </c>
      <c r="C82" s="353" t="s">
        <v>421</v>
      </c>
      <c r="D82" s="353" t="s">
        <v>425</v>
      </c>
      <c r="E82" s="353" t="s">
        <v>433</v>
      </c>
      <c r="F82" s="353" t="s">
        <v>381</v>
      </c>
      <c r="G82" s="354">
        <v>500</v>
      </c>
      <c r="H82" s="354">
        <v>700</v>
      </c>
      <c r="I82" s="354">
        <v>700</v>
      </c>
    </row>
    <row r="83" spans="1:9" ht="15.75" x14ac:dyDescent="0.25">
      <c r="A83" s="347" t="s">
        <v>108</v>
      </c>
      <c r="B83" s="364" t="s">
        <v>82</v>
      </c>
      <c r="C83" s="364" t="s">
        <v>372</v>
      </c>
      <c r="D83" s="364" t="s">
        <v>371</v>
      </c>
      <c r="E83" s="364"/>
      <c r="F83" s="364"/>
      <c r="G83" s="348">
        <v>7219.1760000000004</v>
      </c>
      <c r="H83" s="348">
        <v>10715</v>
      </c>
      <c r="I83" s="348">
        <v>10715</v>
      </c>
    </row>
    <row r="84" spans="1:9" ht="31.5" x14ac:dyDescent="0.25">
      <c r="A84" s="347" t="s">
        <v>111</v>
      </c>
      <c r="B84" s="364" t="s">
        <v>82</v>
      </c>
      <c r="C84" s="364" t="s">
        <v>372</v>
      </c>
      <c r="D84" s="364" t="s">
        <v>434</v>
      </c>
      <c r="E84" s="364"/>
      <c r="F84" s="364"/>
      <c r="G84" s="348">
        <v>6714.1760000000004</v>
      </c>
      <c r="H84" s="348">
        <v>10410</v>
      </c>
      <c r="I84" s="348">
        <v>10410</v>
      </c>
    </row>
    <row r="85" spans="1:9" ht="15.75" x14ac:dyDescent="0.25">
      <c r="A85" s="349" t="s">
        <v>426</v>
      </c>
      <c r="B85" s="350" t="s">
        <v>82</v>
      </c>
      <c r="C85" s="350" t="s">
        <v>372</v>
      </c>
      <c r="D85" s="350" t="s">
        <v>434</v>
      </c>
      <c r="E85" s="350" t="s">
        <v>427</v>
      </c>
      <c r="F85" s="350"/>
      <c r="G85" s="351">
        <v>6714.1760000000004</v>
      </c>
      <c r="H85" s="351">
        <v>10410</v>
      </c>
      <c r="I85" s="351">
        <v>10410</v>
      </c>
    </row>
    <row r="86" spans="1:9" ht="94.5" x14ac:dyDescent="0.25">
      <c r="A86" s="349" t="s">
        <v>284</v>
      </c>
      <c r="B86" s="350" t="s">
        <v>82</v>
      </c>
      <c r="C86" s="350" t="s">
        <v>372</v>
      </c>
      <c r="D86" s="350" t="s">
        <v>434</v>
      </c>
      <c r="E86" s="350" t="s">
        <v>428</v>
      </c>
      <c r="F86" s="350"/>
      <c r="G86" s="351">
        <v>6714.1760000000004</v>
      </c>
      <c r="H86" s="351">
        <v>10410</v>
      </c>
      <c r="I86" s="351">
        <v>10410</v>
      </c>
    </row>
    <row r="87" spans="1:9" ht="15.75" x14ac:dyDescent="0.25">
      <c r="A87" s="349" t="s">
        <v>292</v>
      </c>
      <c r="B87" s="350" t="s">
        <v>82</v>
      </c>
      <c r="C87" s="350" t="s">
        <v>372</v>
      </c>
      <c r="D87" s="350" t="s">
        <v>434</v>
      </c>
      <c r="E87" s="350" t="s">
        <v>429</v>
      </c>
      <c r="F87" s="350"/>
      <c r="G87" s="351">
        <v>6714.1760000000004</v>
      </c>
      <c r="H87" s="351">
        <v>10410</v>
      </c>
      <c r="I87" s="351">
        <v>10410</v>
      </c>
    </row>
    <row r="88" spans="1:9" ht="63" x14ac:dyDescent="0.25">
      <c r="A88" s="349" t="s">
        <v>435</v>
      </c>
      <c r="B88" s="350" t="s">
        <v>82</v>
      </c>
      <c r="C88" s="350" t="s">
        <v>372</v>
      </c>
      <c r="D88" s="350" t="s">
        <v>434</v>
      </c>
      <c r="E88" s="350" t="s">
        <v>436</v>
      </c>
      <c r="F88" s="350"/>
      <c r="G88" s="351">
        <v>6704.1760000000004</v>
      </c>
      <c r="H88" s="351">
        <v>10400</v>
      </c>
      <c r="I88" s="351">
        <v>10400</v>
      </c>
    </row>
    <row r="89" spans="1:9" ht="31.5" x14ac:dyDescent="0.25">
      <c r="A89" s="349" t="s">
        <v>302</v>
      </c>
      <c r="B89" s="350" t="s">
        <v>82</v>
      </c>
      <c r="C89" s="350" t="s">
        <v>372</v>
      </c>
      <c r="D89" s="350" t="s">
        <v>434</v>
      </c>
      <c r="E89" s="350" t="s">
        <v>437</v>
      </c>
      <c r="F89" s="350"/>
      <c r="G89" s="351">
        <v>2400</v>
      </c>
      <c r="H89" s="351">
        <v>2400</v>
      </c>
      <c r="I89" s="351">
        <v>2400</v>
      </c>
    </row>
    <row r="90" spans="1:9" ht="47.25" x14ac:dyDescent="0.25">
      <c r="A90" s="352" t="s">
        <v>380</v>
      </c>
      <c r="B90" s="353" t="s">
        <v>82</v>
      </c>
      <c r="C90" s="353" t="s">
        <v>372</v>
      </c>
      <c r="D90" s="353" t="s">
        <v>434</v>
      </c>
      <c r="E90" s="353" t="s">
        <v>437</v>
      </c>
      <c r="F90" s="353" t="s">
        <v>381</v>
      </c>
      <c r="G90" s="354">
        <v>2400</v>
      </c>
      <c r="H90" s="354">
        <v>2400</v>
      </c>
      <c r="I90" s="354">
        <v>2400</v>
      </c>
    </row>
    <row r="91" spans="1:9" ht="31.5" x14ac:dyDescent="0.25">
      <c r="A91" s="349" t="s">
        <v>303</v>
      </c>
      <c r="B91" s="350" t="s">
        <v>82</v>
      </c>
      <c r="C91" s="350" t="s">
        <v>372</v>
      </c>
      <c r="D91" s="350" t="s">
        <v>434</v>
      </c>
      <c r="E91" s="350" t="s">
        <v>438</v>
      </c>
      <c r="F91" s="350"/>
      <c r="G91" s="351">
        <v>3300</v>
      </c>
      <c r="H91" s="351">
        <v>8000</v>
      </c>
      <c r="I91" s="351">
        <v>8000</v>
      </c>
    </row>
    <row r="92" spans="1:9" ht="47.25" x14ac:dyDescent="0.25">
      <c r="A92" s="352" t="s">
        <v>380</v>
      </c>
      <c r="B92" s="353" t="s">
        <v>82</v>
      </c>
      <c r="C92" s="353" t="s">
        <v>372</v>
      </c>
      <c r="D92" s="353" t="s">
        <v>434</v>
      </c>
      <c r="E92" s="353" t="s">
        <v>438</v>
      </c>
      <c r="F92" s="353" t="s">
        <v>381</v>
      </c>
      <c r="G92" s="354">
        <v>3300</v>
      </c>
      <c r="H92" s="354">
        <v>8000</v>
      </c>
      <c r="I92" s="354">
        <v>8000</v>
      </c>
    </row>
    <row r="93" spans="1:9" ht="141.75" x14ac:dyDescent="0.25">
      <c r="A93" s="355" t="s">
        <v>439</v>
      </c>
      <c r="B93" s="350" t="s">
        <v>82</v>
      </c>
      <c r="C93" s="350" t="s">
        <v>372</v>
      </c>
      <c r="D93" s="350" t="s">
        <v>434</v>
      </c>
      <c r="E93" s="350" t="s">
        <v>440</v>
      </c>
      <c r="F93" s="350"/>
      <c r="G93" s="351">
        <v>1004.176</v>
      </c>
      <c r="H93" s="351">
        <v>0</v>
      </c>
      <c r="I93" s="351">
        <v>0</v>
      </c>
    </row>
    <row r="94" spans="1:9" ht="47.25" x14ac:dyDescent="0.25">
      <c r="A94" s="352" t="s">
        <v>380</v>
      </c>
      <c r="B94" s="353" t="s">
        <v>82</v>
      </c>
      <c r="C94" s="353" t="s">
        <v>372</v>
      </c>
      <c r="D94" s="353" t="s">
        <v>434</v>
      </c>
      <c r="E94" s="353" t="s">
        <v>440</v>
      </c>
      <c r="F94" s="353" t="s">
        <v>381</v>
      </c>
      <c r="G94" s="354">
        <v>1004.176</v>
      </c>
      <c r="H94" s="354">
        <v>0</v>
      </c>
      <c r="I94" s="354">
        <v>0</v>
      </c>
    </row>
    <row r="95" spans="1:9" ht="78.75" x14ac:dyDescent="0.25">
      <c r="A95" s="349" t="s">
        <v>441</v>
      </c>
      <c r="B95" s="350" t="s">
        <v>82</v>
      </c>
      <c r="C95" s="350" t="s">
        <v>372</v>
      </c>
      <c r="D95" s="350" t="s">
        <v>434</v>
      </c>
      <c r="E95" s="350" t="s">
        <v>442</v>
      </c>
      <c r="F95" s="350"/>
      <c r="G95" s="351">
        <v>10</v>
      </c>
      <c r="H95" s="351">
        <v>10</v>
      </c>
      <c r="I95" s="351">
        <v>10</v>
      </c>
    </row>
    <row r="96" spans="1:9" ht="47.25" x14ac:dyDescent="0.25">
      <c r="A96" s="349" t="s">
        <v>443</v>
      </c>
      <c r="B96" s="350" t="s">
        <v>82</v>
      </c>
      <c r="C96" s="350" t="s">
        <v>372</v>
      </c>
      <c r="D96" s="350" t="s">
        <v>434</v>
      </c>
      <c r="E96" s="350" t="s">
        <v>444</v>
      </c>
      <c r="F96" s="350"/>
      <c r="G96" s="351">
        <v>10</v>
      </c>
      <c r="H96" s="351">
        <v>10</v>
      </c>
      <c r="I96" s="351">
        <v>10</v>
      </c>
    </row>
    <row r="97" spans="1:9" ht="47.25" x14ac:dyDescent="0.25">
      <c r="A97" s="352" t="s">
        <v>380</v>
      </c>
      <c r="B97" s="353" t="s">
        <v>82</v>
      </c>
      <c r="C97" s="353" t="s">
        <v>372</v>
      </c>
      <c r="D97" s="353" t="s">
        <v>434</v>
      </c>
      <c r="E97" s="353" t="s">
        <v>444</v>
      </c>
      <c r="F97" s="353" t="s">
        <v>381</v>
      </c>
      <c r="G97" s="354">
        <v>10</v>
      </c>
      <c r="H97" s="354">
        <v>10</v>
      </c>
      <c r="I97" s="354">
        <v>10</v>
      </c>
    </row>
    <row r="98" spans="1:9" ht="31.5" x14ac:dyDescent="0.25">
      <c r="A98" s="347" t="s">
        <v>114</v>
      </c>
      <c r="B98" s="364" t="s">
        <v>82</v>
      </c>
      <c r="C98" s="364" t="s">
        <v>372</v>
      </c>
      <c r="D98" s="364" t="s">
        <v>445</v>
      </c>
      <c r="E98" s="364"/>
      <c r="F98" s="364"/>
      <c r="G98" s="348">
        <v>505</v>
      </c>
      <c r="H98" s="348">
        <v>305</v>
      </c>
      <c r="I98" s="348">
        <v>305</v>
      </c>
    </row>
    <row r="99" spans="1:9" ht="15.75" x14ac:dyDescent="0.25">
      <c r="A99" s="349" t="s">
        <v>426</v>
      </c>
      <c r="B99" s="350" t="s">
        <v>82</v>
      </c>
      <c r="C99" s="350" t="s">
        <v>372</v>
      </c>
      <c r="D99" s="350" t="s">
        <v>445</v>
      </c>
      <c r="E99" s="350" t="s">
        <v>427</v>
      </c>
      <c r="F99" s="350"/>
      <c r="G99" s="351">
        <v>505</v>
      </c>
      <c r="H99" s="351">
        <v>305</v>
      </c>
      <c r="I99" s="351">
        <v>305</v>
      </c>
    </row>
    <row r="100" spans="1:9" ht="94.5" x14ac:dyDescent="0.25">
      <c r="A100" s="349" t="s">
        <v>284</v>
      </c>
      <c r="B100" s="350" t="s">
        <v>82</v>
      </c>
      <c r="C100" s="350" t="s">
        <v>372</v>
      </c>
      <c r="D100" s="350" t="s">
        <v>445</v>
      </c>
      <c r="E100" s="350" t="s">
        <v>428</v>
      </c>
      <c r="F100" s="350"/>
      <c r="G100" s="351">
        <v>505</v>
      </c>
      <c r="H100" s="351">
        <v>305</v>
      </c>
      <c r="I100" s="351">
        <v>305</v>
      </c>
    </row>
    <row r="101" spans="1:9" ht="15.75" x14ac:dyDescent="0.25">
      <c r="A101" s="349" t="s">
        <v>292</v>
      </c>
      <c r="B101" s="350" t="s">
        <v>82</v>
      </c>
      <c r="C101" s="350" t="s">
        <v>372</v>
      </c>
      <c r="D101" s="350" t="s">
        <v>445</v>
      </c>
      <c r="E101" s="350" t="s">
        <v>429</v>
      </c>
      <c r="F101" s="350"/>
      <c r="G101" s="351">
        <v>505</v>
      </c>
      <c r="H101" s="351">
        <v>305</v>
      </c>
      <c r="I101" s="351">
        <v>305</v>
      </c>
    </row>
    <row r="102" spans="1:9" ht="47.25" x14ac:dyDescent="0.25">
      <c r="A102" s="349" t="s">
        <v>446</v>
      </c>
      <c r="B102" s="350" t="s">
        <v>82</v>
      </c>
      <c r="C102" s="350" t="s">
        <v>372</v>
      </c>
      <c r="D102" s="350" t="s">
        <v>445</v>
      </c>
      <c r="E102" s="350" t="s">
        <v>447</v>
      </c>
      <c r="F102" s="350"/>
      <c r="G102" s="351">
        <v>505</v>
      </c>
      <c r="H102" s="351">
        <v>305</v>
      </c>
      <c r="I102" s="351">
        <v>305</v>
      </c>
    </row>
    <row r="103" spans="1:9" ht="31.5" x14ac:dyDescent="0.25">
      <c r="A103" s="349" t="s">
        <v>448</v>
      </c>
      <c r="B103" s="350" t="s">
        <v>82</v>
      </c>
      <c r="C103" s="350" t="s">
        <v>372</v>
      </c>
      <c r="D103" s="350" t="s">
        <v>445</v>
      </c>
      <c r="E103" s="350" t="s">
        <v>449</v>
      </c>
      <c r="F103" s="350"/>
      <c r="G103" s="351">
        <v>5</v>
      </c>
      <c r="H103" s="351">
        <v>5</v>
      </c>
      <c r="I103" s="351">
        <v>5</v>
      </c>
    </row>
    <row r="104" spans="1:9" ht="47.25" x14ac:dyDescent="0.25">
      <c r="A104" s="352" t="s">
        <v>380</v>
      </c>
      <c r="B104" s="353" t="s">
        <v>82</v>
      </c>
      <c r="C104" s="353" t="s">
        <v>372</v>
      </c>
      <c r="D104" s="353" t="s">
        <v>445</v>
      </c>
      <c r="E104" s="353" t="s">
        <v>449</v>
      </c>
      <c r="F104" s="353" t="s">
        <v>381</v>
      </c>
      <c r="G104" s="354">
        <v>5</v>
      </c>
      <c r="H104" s="354">
        <v>5</v>
      </c>
      <c r="I104" s="354">
        <v>5</v>
      </c>
    </row>
    <row r="105" spans="1:9" ht="31.5" x14ac:dyDescent="0.25">
      <c r="A105" s="349" t="s">
        <v>450</v>
      </c>
      <c r="B105" s="350" t="s">
        <v>82</v>
      </c>
      <c r="C105" s="350" t="s">
        <v>372</v>
      </c>
      <c r="D105" s="350" t="s">
        <v>445</v>
      </c>
      <c r="E105" s="350" t="s">
        <v>451</v>
      </c>
      <c r="F105" s="350"/>
      <c r="G105" s="351">
        <v>500</v>
      </c>
      <c r="H105" s="351">
        <v>300</v>
      </c>
      <c r="I105" s="351">
        <v>300</v>
      </c>
    </row>
    <row r="106" spans="1:9" ht="47.25" x14ac:dyDescent="0.25">
      <c r="A106" s="352" t="s">
        <v>380</v>
      </c>
      <c r="B106" s="353" t="s">
        <v>82</v>
      </c>
      <c r="C106" s="353" t="s">
        <v>372</v>
      </c>
      <c r="D106" s="353" t="s">
        <v>445</v>
      </c>
      <c r="E106" s="353" t="s">
        <v>451</v>
      </c>
      <c r="F106" s="353" t="s">
        <v>381</v>
      </c>
      <c r="G106" s="354">
        <v>500</v>
      </c>
      <c r="H106" s="354">
        <v>300</v>
      </c>
      <c r="I106" s="354">
        <v>300</v>
      </c>
    </row>
    <row r="107" spans="1:9" ht="31.5" x14ac:dyDescent="0.25">
      <c r="A107" s="347" t="s">
        <v>116</v>
      </c>
      <c r="B107" s="364" t="s">
        <v>82</v>
      </c>
      <c r="C107" s="364" t="s">
        <v>452</v>
      </c>
      <c r="D107" s="364" t="s">
        <v>371</v>
      </c>
      <c r="E107" s="364"/>
      <c r="F107" s="364"/>
      <c r="G107" s="348">
        <v>65437.45</v>
      </c>
      <c r="H107" s="348">
        <v>20171.651870000002</v>
      </c>
      <c r="I107" s="348">
        <v>18827.849999999999</v>
      </c>
    </row>
    <row r="108" spans="1:9" ht="15.75" x14ac:dyDescent="0.25">
      <c r="A108" s="347" t="s">
        <v>118</v>
      </c>
      <c r="B108" s="364" t="s">
        <v>82</v>
      </c>
      <c r="C108" s="364" t="s">
        <v>452</v>
      </c>
      <c r="D108" s="364" t="s">
        <v>370</v>
      </c>
      <c r="E108" s="364"/>
      <c r="F108" s="364"/>
      <c r="G108" s="348">
        <v>30881.89287</v>
      </c>
      <c r="H108" s="348">
        <v>1488.52</v>
      </c>
      <c r="I108" s="348">
        <v>1492.85</v>
      </c>
    </row>
    <row r="109" spans="1:9" ht="31.5" x14ac:dyDescent="0.25">
      <c r="A109" s="349" t="s">
        <v>291</v>
      </c>
      <c r="B109" s="350" t="s">
        <v>82</v>
      </c>
      <c r="C109" s="350" t="s">
        <v>452</v>
      </c>
      <c r="D109" s="350" t="s">
        <v>370</v>
      </c>
      <c r="E109" s="350" t="s">
        <v>373</v>
      </c>
      <c r="F109" s="350"/>
      <c r="G109" s="351">
        <v>710.95</v>
      </c>
      <c r="H109" s="351">
        <v>352.52</v>
      </c>
      <c r="I109" s="351">
        <v>356.85</v>
      </c>
    </row>
    <row r="110" spans="1:9" ht="15.75" x14ac:dyDescent="0.25">
      <c r="A110" s="349" t="s">
        <v>395</v>
      </c>
      <c r="B110" s="350" t="s">
        <v>82</v>
      </c>
      <c r="C110" s="350" t="s">
        <v>452</v>
      </c>
      <c r="D110" s="350" t="s">
        <v>370</v>
      </c>
      <c r="E110" s="350" t="s">
        <v>396</v>
      </c>
      <c r="F110" s="350"/>
      <c r="G110" s="351">
        <v>710.95</v>
      </c>
      <c r="H110" s="351">
        <v>352.52</v>
      </c>
      <c r="I110" s="351">
        <v>356.85</v>
      </c>
    </row>
    <row r="111" spans="1:9" ht="15.75" x14ac:dyDescent="0.25">
      <c r="A111" s="349" t="s">
        <v>99</v>
      </c>
      <c r="B111" s="350" t="s">
        <v>82</v>
      </c>
      <c r="C111" s="350" t="s">
        <v>452</v>
      </c>
      <c r="D111" s="350" t="s">
        <v>370</v>
      </c>
      <c r="E111" s="350" t="s">
        <v>397</v>
      </c>
      <c r="F111" s="350"/>
      <c r="G111" s="351">
        <v>710.95</v>
      </c>
      <c r="H111" s="351">
        <v>352.52</v>
      </c>
      <c r="I111" s="351">
        <v>356.85</v>
      </c>
    </row>
    <row r="112" spans="1:9" ht="31.5" x14ac:dyDescent="0.25">
      <c r="A112" s="349" t="s">
        <v>398</v>
      </c>
      <c r="B112" s="350" t="s">
        <v>82</v>
      </c>
      <c r="C112" s="350" t="s">
        <v>452</v>
      </c>
      <c r="D112" s="350" t="s">
        <v>370</v>
      </c>
      <c r="E112" s="350" t="s">
        <v>399</v>
      </c>
      <c r="F112" s="350"/>
      <c r="G112" s="351">
        <v>258.43</v>
      </c>
      <c r="H112" s="351">
        <v>0</v>
      </c>
      <c r="I112" s="351">
        <v>0</v>
      </c>
    </row>
    <row r="113" spans="1:9" ht="47.25" x14ac:dyDescent="0.25">
      <c r="A113" s="349" t="s">
        <v>453</v>
      </c>
      <c r="B113" s="350" t="s">
        <v>82</v>
      </c>
      <c r="C113" s="350" t="s">
        <v>452</v>
      </c>
      <c r="D113" s="350" t="s">
        <v>370</v>
      </c>
      <c r="E113" s="350" t="s">
        <v>454</v>
      </c>
      <c r="F113" s="350"/>
      <c r="G113" s="351">
        <v>223.43</v>
      </c>
      <c r="H113" s="351">
        <v>0</v>
      </c>
      <c r="I113" s="351">
        <v>0</v>
      </c>
    </row>
    <row r="114" spans="1:9" ht="15.75" x14ac:dyDescent="0.25">
      <c r="A114" s="352" t="s">
        <v>405</v>
      </c>
      <c r="B114" s="353" t="s">
        <v>82</v>
      </c>
      <c r="C114" s="353" t="s">
        <v>452</v>
      </c>
      <c r="D114" s="353" t="s">
        <v>370</v>
      </c>
      <c r="E114" s="353" t="s">
        <v>454</v>
      </c>
      <c r="F114" s="353" t="s">
        <v>406</v>
      </c>
      <c r="G114" s="354">
        <v>223.43</v>
      </c>
      <c r="H114" s="354">
        <v>0</v>
      </c>
      <c r="I114" s="354">
        <v>0</v>
      </c>
    </row>
    <row r="115" spans="1:9" ht="47.25" x14ac:dyDescent="0.25">
      <c r="A115" s="349" t="s">
        <v>455</v>
      </c>
      <c r="B115" s="350" t="s">
        <v>82</v>
      </c>
      <c r="C115" s="350" t="s">
        <v>452</v>
      </c>
      <c r="D115" s="350" t="s">
        <v>370</v>
      </c>
      <c r="E115" s="350" t="s">
        <v>456</v>
      </c>
      <c r="F115" s="350"/>
      <c r="G115" s="351">
        <v>35</v>
      </c>
      <c r="H115" s="351">
        <v>0</v>
      </c>
      <c r="I115" s="351">
        <v>0</v>
      </c>
    </row>
    <row r="116" spans="1:9" ht="15.75" x14ac:dyDescent="0.25">
      <c r="A116" s="352" t="s">
        <v>405</v>
      </c>
      <c r="B116" s="353" t="s">
        <v>82</v>
      </c>
      <c r="C116" s="353" t="s">
        <v>452</v>
      </c>
      <c r="D116" s="353" t="s">
        <v>370</v>
      </c>
      <c r="E116" s="353" t="s">
        <v>456</v>
      </c>
      <c r="F116" s="353" t="s">
        <v>406</v>
      </c>
      <c r="G116" s="354">
        <v>35</v>
      </c>
      <c r="H116" s="354">
        <v>0</v>
      </c>
      <c r="I116" s="354">
        <v>0</v>
      </c>
    </row>
    <row r="117" spans="1:9" ht="15.75" x14ac:dyDescent="0.25">
      <c r="A117" s="349" t="s">
        <v>411</v>
      </c>
      <c r="B117" s="350" t="s">
        <v>82</v>
      </c>
      <c r="C117" s="350" t="s">
        <v>452</v>
      </c>
      <c r="D117" s="350" t="s">
        <v>370</v>
      </c>
      <c r="E117" s="350" t="s">
        <v>412</v>
      </c>
      <c r="F117" s="350"/>
      <c r="G117" s="351">
        <v>452.52</v>
      </c>
      <c r="H117" s="351">
        <v>352.52</v>
      </c>
      <c r="I117" s="351">
        <v>356.85</v>
      </c>
    </row>
    <row r="118" spans="1:9" ht="47.25" x14ac:dyDescent="0.25">
      <c r="A118" s="349" t="s">
        <v>247</v>
      </c>
      <c r="B118" s="350" t="s">
        <v>82</v>
      </c>
      <c r="C118" s="350" t="s">
        <v>452</v>
      </c>
      <c r="D118" s="350" t="s">
        <v>370</v>
      </c>
      <c r="E118" s="350" t="s">
        <v>457</v>
      </c>
      <c r="F118" s="350"/>
      <c r="G118" s="351">
        <v>452.52</v>
      </c>
      <c r="H118" s="351">
        <v>352.52</v>
      </c>
      <c r="I118" s="351">
        <v>356.85</v>
      </c>
    </row>
    <row r="119" spans="1:9" ht="47.25" x14ac:dyDescent="0.25">
      <c r="A119" s="352" t="s">
        <v>380</v>
      </c>
      <c r="B119" s="353" t="s">
        <v>82</v>
      </c>
      <c r="C119" s="353" t="s">
        <v>452</v>
      </c>
      <c r="D119" s="353" t="s">
        <v>370</v>
      </c>
      <c r="E119" s="353" t="s">
        <v>457</v>
      </c>
      <c r="F119" s="353" t="s">
        <v>381</v>
      </c>
      <c r="G119" s="354">
        <v>452.52</v>
      </c>
      <c r="H119" s="354">
        <v>352.52</v>
      </c>
      <c r="I119" s="354">
        <v>356.85</v>
      </c>
    </row>
    <row r="120" spans="1:9" ht="15.75" x14ac:dyDescent="0.25">
      <c r="A120" s="349" t="s">
        <v>426</v>
      </c>
      <c r="B120" s="350" t="s">
        <v>82</v>
      </c>
      <c r="C120" s="350" t="s">
        <v>452</v>
      </c>
      <c r="D120" s="350" t="s">
        <v>370</v>
      </c>
      <c r="E120" s="350" t="s">
        <v>427</v>
      </c>
      <c r="F120" s="350"/>
      <c r="G120" s="351">
        <v>30170.942870000003</v>
      </c>
      <c r="H120" s="351">
        <v>1136</v>
      </c>
      <c r="I120" s="351">
        <v>1136</v>
      </c>
    </row>
    <row r="121" spans="1:9" ht="94.5" x14ac:dyDescent="0.25">
      <c r="A121" s="349" t="s">
        <v>284</v>
      </c>
      <c r="B121" s="350" t="s">
        <v>82</v>
      </c>
      <c r="C121" s="350" t="s">
        <v>452</v>
      </c>
      <c r="D121" s="350" t="s">
        <v>370</v>
      </c>
      <c r="E121" s="350" t="s">
        <v>428</v>
      </c>
      <c r="F121" s="350"/>
      <c r="G121" s="351">
        <v>30170.942870000003</v>
      </c>
      <c r="H121" s="351">
        <v>1136</v>
      </c>
      <c r="I121" s="351">
        <v>1136</v>
      </c>
    </row>
    <row r="122" spans="1:9" ht="31.5" x14ac:dyDescent="0.25">
      <c r="A122" s="349" t="s">
        <v>458</v>
      </c>
      <c r="B122" s="350" t="s">
        <v>82</v>
      </c>
      <c r="C122" s="350" t="s">
        <v>452</v>
      </c>
      <c r="D122" s="350" t="s">
        <v>370</v>
      </c>
      <c r="E122" s="350" t="s">
        <v>459</v>
      </c>
      <c r="F122" s="350"/>
      <c r="G122" s="351">
        <v>29056.64111</v>
      </c>
      <c r="H122" s="351">
        <v>0</v>
      </c>
      <c r="I122" s="351">
        <v>0</v>
      </c>
    </row>
    <row r="123" spans="1:9" ht="47.25" x14ac:dyDescent="0.25">
      <c r="A123" s="349" t="s">
        <v>460</v>
      </c>
      <c r="B123" s="350" t="s">
        <v>82</v>
      </c>
      <c r="C123" s="350" t="s">
        <v>452</v>
      </c>
      <c r="D123" s="350" t="s">
        <v>370</v>
      </c>
      <c r="E123" s="350" t="s">
        <v>461</v>
      </c>
      <c r="F123" s="350"/>
      <c r="G123" s="351">
        <v>29056.64111</v>
      </c>
      <c r="H123" s="351">
        <v>0</v>
      </c>
      <c r="I123" s="351">
        <v>0</v>
      </c>
    </row>
    <row r="124" spans="1:9" ht="47.25" x14ac:dyDescent="0.25">
      <c r="A124" s="349" t="s">
        <v>319</v>
      </c>
      <c r="B124" s="350" t="s">
        <v>82</v>
      </c>
      <c r="C124" s="350" t="s">
        <v>452</v>
      </c>
      <c r="D124" s="350" t="s">
        <v>370</v>
      </c>
      <c r="E124" s="350" t="s">
        <v>462</v>
      </c>
      <c r="F124" s="350"/>
      <c r="G124" s="351">
        <v>28789.207670000003</v>
      </c>
      <c r="H124" s="351">
        <v>0</v>
      </c>
      <c r="I124" s="351">
        <v>0</v>
      </c>
    </row>
    <row r="125" spans="1:9" ht="47.25" x14ac:dyDescent="0.25">
      <c r="A125" s="352" t="s">
        <v>318</v>
      </c>
      <c r="B125" s="353" t="s">
        <v>82</v>
      </c>
      <c r="C125" s="353" t="s">
        <v>452</v>
      </c>
      <c r="D125" s="353" t="s">
        <v>370</v>
      </c>
      <c r="E125" s="353" t="s">
        <v>462</v>
      </c>
      <c r="F125" s="353" t="s">
        <v>463</v>
      </c>
      <c r="G125" s="354">
        <v>28789.207670000003</v>
      </c>
      <c r="H125" s="354">
        <v>0</v>
      </c>
      <c r="I125" s="354">
        <v>0</v>
      </c>
    </row>
    <row r="126" spans="1:9" ht="47.25" x14ac:dyDescent="0.25">
      <c r="A126" s="349" t="s">
        <v>319</v>
      </c>
      <c r="B126" s="350" t="s">
        <v>82</v>
      </c>
      <c r="C126" s="350" t="s">
        <v>452</v>
      </c>
      <c r="D126" s="350" t="s">
        <v>370</v>
      </c>
      <c r="E126" s="350" t="s">
        <v>464</v>
      </c>
      <c r="F126" s="350"/>
      <c r="G126" s="351">
        <v>267.43344000000002</v>
      </c>
      <c r="H126" s="351">
        <v>0</v>
      </c>
      <c r="I126" s="351">
        <v>0</v>
      </c>
    </row>
    <row r="127" spans="1:9" ht="47.25" x14ac:dyDescent="0.25">
      <c r="A127" s="352" t="s">
        <v>318</v>
      </c>
      <c r="B127" s="353" t="s">
        <v>82</v>
      </c>
      <c r="C127" s="353" t="s">
        <v>452</v>
      </c>
      <c r="D127" s="353" t="s">
        <v>370</v>
      </c>
      <c r="E127" s="353" t="s">
        <v>464</v>
      </c>
      <c r="F127" s="353" t="s">
        <v>463</v>
      </c>
      <c r="G127" s="354">
        <v>267.43344000000002</v>
      </c>
      <c r="H127" s="354">
        <v>0</v>
      </c>
      <c r="I127" s="354">
        <v>0</v>
      </c>
    </row>
    <row r="128" spans="1:9" ht="15.75" x14ac:dyDescent="0.25">
      <c r="A128" s="349" t="s">
        <v>292</v>
      </c>
      <c r="B128" s="350" t="s">
        <v>82</v>
      </c>
      <c r="C128" s="350" t="s">
        <v>452</v>
      </c>
      <c r="D128" s="350" t="s">
        <v>370</v>
      </c>
      <c r="E128" s="350" t="s">
        <v>429</v>
      </c>
      <c r="F128" s="350"/>
      <c r="G128" s="351">
        <v>1050</v>
      </c>
      <c r="H128" s="351">
        <v>1136</v>
      </c>
      <c r="I128" s="351">
        <v>1136</v>
      </c>
    </row>
    <row r="129" spans="1:9" ht="63" x14ac:dyDescent="0.25">
      <c r="A129" s="349" t="s">
        <v>435</v>
      </c>
      <c r="B129" s="350" t="s">
        <v>82</v>
      </c>
      <c r="C129" s="350" t="s">
        <v>452</v>
      </c>
      <c r="D129" s="350" t="s">
        <v>370</v>
      </c>
      <c r="E129" s="350" t="s">
        <v>436</v>
      </c>
      <c r="F129" s="350"/>
      <c r="G129" s="351">
        <v>1050</v>
      </c>
      <c r="H129" s="351">
        <v>1136</v>
      </c>
      <c r="I129" s="351">
        <v>1136</v>
      </c>
    </row>
    <row r="130" spans="1:9" ht="63" x14ac:dyDescent="0.25">
      <c r="A130" s="349" t="s">
        <v>465</v>
      </c>
      <c r="B130" s="350" t="s">
        <v>82</v>
      </c>
      <c r="C130" s="350" t="s">
        <v>452</v>
      </c>
      <c r="D130" s="350" t="s">
        <v>370</v>
      </c>
      <c r="E130" s="350" t="s">
        <v>466</v>
      </c>
      <c r="F130" s="350"/>
      <c r="G130" s="351">
        <v>1050</v>
      </c>
      <c r="H130" s="351">
        <v>1136</v>
      </c>
      <c r="I130" s="351">
        <v>1136</v>
      </c>
    </row>
    <row r="131" spans="1:9" ht="47.25" x14ac:dyDescent="0.25">
      <c r="A131" s="352" t="s">
        <v>380</v>
      </c>
      <c r="B131" s="353" t="s">
        <v>82</v>
      </c>
      <c r="C131" s="353" t="s">
        <v>452</v>
      </c>
      <c r="D131" s="353" t="s">
        <v>370</v>
      </c>
      <c r="E131" s="353" t="s">
        <v>466</v>
      </c>
      <c r="F131" s="353" t="s">
        <v>381</v>
      </c>
      <c r="G131" s="354">
        <v>1050</v>
      </c>
      <c r="H131" s="354">
        <v>1136</v>
      </c>
      <c r="I131" s="354">
        <v>1136</v>
      </c>
    </row>
    <row r="132" spans="1:9" ht="31.5" x14ac:dyDescent="0.25">
      <c r="A132" s="349" t="s">
        <v>294</v>
      </c>
      <c r="B132" s="350" t="s">
        <v>82</v>
      </c>
      <c r="C132" s="350" t="s">
        <v>452</v>
      </c>
      <c r="D132" s="350" t="s">
        <v>370</v>
      </c>
      <c r="E132" s="350" t="s">
        <v>476</v>
      </c>
      <c r="F132" s="350"/>
      <c r="G132" s="351">
        <v>64.301760000000002</v>
      </c>
      <c r="H132" s="351">
        <v>0</v>
      </c>
      <c r="I132" s="351">
        <v>0</v>
      </c>
    </row>
    <row r="133" spans="1:9" ht="78.75" x14ac:dyDescent="0.25">
      <c r="A133" s="349" t="s">
        <v>535</v>
      </c>
      <c r="B133" s="350" t="s">
        <v>82</v>
      </c>
      <c r="C133" s="350" t="s">
        <v>452</v>
      </c>
      <c r="D133" s="350" t="s">
        <v>370</v>
      </c>
      <c r="E133" s="350" t="s">
        <v>536</v>
      </c>
      <c r="F133" s="350"/>
      <c r="G133" s="351">
        <v>64.301760000000002</v>
      </c>
      <c r="H133" s="351">
        <v>0</v>
      </c>
      <c r="I133" s="351">
        <v>0</v>
      </c>
    </row>
    <row r="134" spans="1:9" ht="47.25" x14ac:dyDescent="0.25">
      <c r="A134" s="349" t="s">
        <v>319</v>
      </c>
      <c r="B134" s="350" t="s">
        <v>82</v>
      </c>
      <c r="C134" s="350" t="s">
        <v>452</v>
      </c>
      <c r="D134" s="350" t="s">
        <v>370</v>
      </c>
      <c r="E134" s="350" t="s">
        <v>537</v>
      </c>
      <c r="F134" s="350"/>
      <c r="G134" s="351">
        <v>64.301760000000002</v>
      </c>
      <c r="H134" s="351">
        <v>0</v>
      </c>
      <c r="I134" s="351">
        <v>0</v>
      </c>
    </row>
    <row r="135" spans="1:9" ht="47.25" x14ac:dyDescent="0.25">
      <c r="A135" s="352" t="s">
        <v>318</v>
      </c>
      <c r="B135" s="353" t="s">
        <v>82</v>
      </c>
      <c r="C135" s="353" t="s">
        <v>452</v>
      </c>
      <c r="D135" s="353" t="s">
        <v>370</v>
      </c>
      <c r="E135" s="353" t="s">
        <v>537</v>
      </c>
      <c r="F135" s="353" t="s">
        <v>463</v>
      </c>
      <c r="G135" s="354">
        <v>64.301760000000002</v>
      </c>
      <c r="H135" s="354">
        <v>0</v>
      </c>
      <c r="I135" s="354">
        <v>0</v>
      </c>
    </row>
    <row r="136" spans="1:9" ht="15.75" x14ac:dyDescent="0.25">
      <c r="A136" s="347" t="s">
        <v>120</v>
      </c>
      <c r="B136" s="364" t="s">
        <v>82</v>
      </c>
      <c r="C136" s="364" t="s">
        <v>452</v>
      </c>
      <c r="D136" s="364" t="s">
        <v>420</v>
      </c>
      <c r="E136" s="364"/>
      <c r="F136" s="364"/>
      <c r="G136" s="348">
        <v>159.86000000000001</v>
      </c>
      <c r="H136" s="348">
        <v>35</v>
      </c>
      <c r="I136" s="348">
        <v>35</v>
      </c>
    </row>
    <row r="137" spans="1:9" ht="31.5" x14ac:dyDescent="0.25">
      <c r="A137" s="349" t="s">
        <v>291</v>
      </c>
      <c r="B137" s="350" t="s">
        <v>82</v>
      </c>
      <c r="C137" s="350" t="s">
        <v>452</v>
      </c>
      <c r="D137" s="350" t="s">
        <v>420</v>
      </c>
      <c r="E137" s="350" t="s">
        <v>373</v>
      </c>
      <c r="F137" s="350"/>
      <c r="G137" s="351">
        <v>159.86000000000001</v>
      </c>
      <c r="H137" s="351">
        <v>35</v>
      </c>
      <c r="I137" s="351">
        <v>35</v>
      </c>
    </row>
    <row r="138" spans="1:9" ht="15.75" x14ac:dyDescent="0.25">
      <c r="A138" s="349" t="s">
        <v>395</v>
      </c>
      <c r="B138" s="350" t="s">
        <v>82</v>
      </c>
      <c r="C138" s="350" t="s">
        <v>452</v>
      </c>
      <c r="D138" s="350" t="s">
        <v>420</v>
      </c>
      <c r="E138" s="350" t="s">
        <v>396</v>
      </c>
      <c r="F138" s="350"/>
      <c r="G138" s="351">
        <v>159.86000000000001</v>
      </c>
      <c r="H138" s="351">
        <v>35</v>
      </c>
      <c r="I138" s="351">
        <v>35</v>
      </c>
    </row>
    <row r="139" spans="1:9" ht="15.75" x14ac:dyDescent="0.25">
      <c r="A139" s="349" t="s">
        <v>99</v>
      </c>
      <c r="B139" s="350" t="s">
        <v>82</v>
      </c>
      <c r="C139" s="350" t="s">
        <v>452</v>
      </c>
      <c r="D139" s="350" t="s">
        <v>420</v>
      </c>
      <c r="E139" s="350" t="s">
        <v>397</v>
      </c>
      <c r="F139" s="350"/>
      <c r="G139" s="351">
        <v>159.86000000000001</v>
      </c>
      <c r="H139" s="351">
        <v>35</v>
      </c>
      <c r="I139" s="351">
        <v>35</v>
      </c>
    </row>
    <row r="140" spans="1:9" ht="31.5" x14ac:dyDescent="0.25">
      <c r="A140" s="349" t="s">
        <v>398</v>
      </c>
      <c r="B140" s="350" t="s">
        <v>82</v>
      </c>
      <c r="C140" s="350" t="s">
        <v>452</v>
      </c>
      <c r="D140" s="350" t="s">
        <v>420</v>
      </c>
      <c r="E140" s="350" t="s">
        <v>399</v>
      </c>
      <c r="F140" s="350"/>
      <c r="G140" s="351">
        <v>124.86</v>
      </c>
      <c r="H140" s="351">
        <v>0</v>
      </c>
      <c r="I140" s="351">
        <v>0</v>
      </c>
    </row>
    <row r="141" spans="1:9" ht="78.75" x14ac:dyDescent="0.25">
      <c r="A141" s="349" t="s">
        <v>279</v>
      </c>
      <c r="B141" s="350" t="s">
        <v>82</v>
      </c>
      <c r="C141" s="350" t="s">
        <v>452</v>
      </c>
      <c r="D141" s="350" t="s">
        <v>420</v>
      </c>
      <c r="E141" s="350" t="s">
        <v>467</v>
      </c>
      <c r="F141" s="350"/>
      <c r="G141" s="351">
        <v>124.86</v>
      </c>
      <c r="H141" s="351">
        <v>0</v>
      </c>
      <c r="I141" s="351">
        <v>0</v>
      </c>
    </row>
    <row r="142" spans="1:9" ht="15.75" x14ac:dyDescent="0.25">
      <c r="A142" s="352" t="s">
        <v>405</v>
      </c>
      <c r="B142" s="353" t="s">
        <v>82</v>
      </c>
      <c r="C142" s="353" t="s">
        <v>452</v>
      </c>
      <c r="D142" s="353" t="s">
        <v>420</v>
      </c>
      <c r="E142" s="353" t="s">
        <v>467</v>
      </c>
      <c r="F142" s="353" t="s">
        <v>406</v>
      </c>
      <c r="G142" s="354">
        <v>124.86</v>
      </c>
      <c r="H142" s="354">
        <v>0</v>
      </c>
      <c r="I142" s="354">
        <v>0</v>
      </c>
    </row>
    <row r="143" spans="1:9" ht="15.75" x14ac:dyDescent="0.25">
      <c r="A143" s="349" t="s">
        <v>411</v>
      </c>
      <c r="B143" s="350" t="s">
        <v>82</v>
      </c>
      <c r="C143" s="350" t="s">
        <v>452</v>
      </c>
      <c r="D143" s="350" t="s">
        <v>420</v>
      </c>
      <c r="E143" s="350" t="s">
        <v>412</v>
      </c>
      <c r="F143" s="350"/>
      <c r="G143" s="351">
        <v>35</v>
      </c>
      <c r="H143" s="351">
        <v>35</v>
      </c>
      <c r="I143" s="351">
        <v>35</v>
      </c>
    </row>
    <row r="144" spans="1:9" ht="47.25" x14ac:dyDescent="0.25">
      <c r="A144" s="349" t="s">
        <v>247</v>
      </c>
      <c r="B144" s="350" t="s">
        <v>82</v>
      </c>
      <c r="C144" s="350" t="s">
        <v>452</v>
      </c>
      <c r="D144" s="350" t="s">
        <v>420</v>
      </c>
      <c r="E144" s="350" t="s">
        <v>457</v>
      </c>
      <c r="F144" s="350"/>
      <c r="G144" s="351">
        <v>35</v>
      </c>
      <c r="H144" s="351">
        <v>35</v>
      </c>
      <c r="I144" s="351">
        <v>35</v>
      </c>
    </row>
    <row r="145" spans="1:9" ht="47.25" x14ac:dyDescent="0.25">
      <c r="A145" s="352" t="s">
        <v>380</v>
      </c>
      <c r="B145" s="353" t="s">
        <v>82</v>
      </c>
      <c r="C145" s="353" t="s">
        <v>452</v>
      </c>
      <c r="D145" s="353" t="s">
        <v>420</v>
      </c>
      <c r="E145" s="353" t="s">
        <v>457</v>
      </c>
      <c r="F145" s="353" t="s">
        <v>381</v>
      </c>
      <c r="G145" s="354">
        <v>35</v>
      </c>
      <c r="H145" s="354">
        <v>35</v>
      </c>
      <c r="I145" s="354">
        <v>35</v>
      </c>
    </row>
    <row r="146" spans="1:9" ht="15.75" x14ac:dyDescent="0.25">
      <c r="A146" s="347" t="s">
        <v>122</v>
      </c>
      <c r="B146" s="364" t="s">
        <v>82</v>
      </c>
      <c r="C146" s="364" t="s">
        <v>452</v>
      </c>
      <c r="D146" s="364" t="s">
        <v>421</v>
      </c>
      <c r="E146" s="364"/>
      <c r="F146" s="364"/>
      <c r="G146" s="348">
        <f>26395.70405+8000</f>
        <v>34395.70405</v>
      </c>
      <c r="H146" s="348">
        <v>18648.131870000001</v>
      </c>
      <c r="I146" s="348">
        <v>17300</v>
      </c>
    </row>
    <row r="147" spans="1:9" ht="15.75" x14ac:dyDescent="0.25">
      <c r="A147" s="349" t="s">
        <v>426</v>
      </c>
      <c r="B147" s="350" t="s">
        <v>82</v>
      </c>
      <c r="C147" s="350" t="s">
        <v>452</v>
      </c>
      <c r="D147" s="350" t="s">
        <v>421</v>
      </c>
      <c r="E147" s="350" t="s">
        <v>427</v>
      </c>
      <c r="F147" s="350"/>
      <c r="G147" s="351">
        <f>26395.70405+8000</f>
        <v>34395.70405</v>
      </c>
      <c r="H147" s="351">
        <v>18648.131870000001</v>
      </c>
      <c r="I147" s="351">
        <v>17300</v>
      </c>
    </row>
    <row r="148" spans="1:9" ht="94.5" x14ac:dyDescent="0.25">
      <c r="A148" s="349" t="s">
        <v>284</v>
      </c>
      <c r="B148" s="350" t="s">
        <v>82</v>
      </c>
      <c r="C148" s="350" t="s">
        <v>452</v>
      </c>
      <c r="D148" s="350" t="s">
        <v>421</v>
      </c>
      <c r="E148" s="350" t="s">
        <v>428</v>
      </c>
      <c r="F148" s="350"/>
      <c r="G148" s="351">
        <f>26395.70405+8000</f>
        <v>34395.70405</v>
      </c>
      <c r="H148" s="351">
        <v>18648.131870000001</v>
      </c>
      <c r="I148" s="351">
        <v>17300</v>
      </c>
    </row>
    <row r="149" spans="1:9" ht="31.5" x14ac:dyDescent="0.25">
      <c r="A149" s="349" t="s">
        <v>458</v>
      </c>
      <c r="B149" s="350" t="s">
        <v>82</v>
      </c>
      <c r="C149" s="350" t="s">
        <v>452</v>
      </c>
      <c r="D149" s="350" t="s">
        <v>421</v>
      </c>
      <c r="E149" s="350" t="s">
        <v>459</v>
      </c>
      <c r="F149" s="350"/>
      <c r="G149" s="351">
        <v>16509.765490000002</v>
      </c>
      <c r="H149" s="351">
        <v>0</v>
      </c>
      <c r="I149" s="351">
        <v>0</v>
      </c>
    </row>
    <row r="150" spans="1:9" ht="31.5" x14ac:dyDescent="0.25">
      <c r="A150" s="349" t="s">
        <v>542</v>
      </c>
      <c r="B150" s="350" t="s">
        <v>82</v>
      </c>
      <c r="C150" s="350" t="s">
        <v>452</v>
      </c>
      <c r="D150" s="350" t="s">
        <v>421</v>
      </c>
      <c r="E150" s="350" t="s">
        <v>543</v>
      </c>
      <c r="F150" s="350"/>
      <c r="G150" s="351">
        <v>16509.765490000002</v>
      </c>
      <c r="H150" s="351">
        <v>0</v>
      </c>
      <c r="I150" s="351">
        <v>0</v>
      </c>
    </row>
    <row r="151" spans="1:9" ht="31.5" x14ac:dyDescent="0.25">
      <c r="A151" s="349" t="s">
        <v>544</v>
      </c>
      <c r="B151" s="350" t="s">
        <v>82</v>
      </c>
      <c r="C151" s="350" t="s">
        <v>452</v>
      </c>
      <c r="D151" s="350" t="s">
        <v>421</v>
      </c>
      <c r="E151" s="350" t="s">
        <v>545</v>
      </c>
      <c r="F151" s="350"/>
      <c r="G151" s="351">
        <v>16509.765490000002</v>
      </c>
      <c r="H151" s="351">
        <v>0</v>
      </c>
      <c r="I151" s="351">
        <v>0</v>
      </c>
    </row>
    <row r="152" spans="1:9" ht="47.25" x14ac:dyDescent="0.25">
      <c r="A152" s="352" t="s">
        <v>380</v>
      </c>
      <c r="B152" s="353" t="s">
        <v>82</v>
      </c>
      <c r="C152" s="353" t="s">
        <v>452</v>
      </c>
      <c r="D152" s="353" t="s">
        <v>421</v>
      </c>
      <c r="E152" s="353" t="s">
        <v>545</v>
      </c>
      <c r="F152" s="353" t="s">
        <v>381</v>
      </c>
      <c r="G152" s="354">
        <v>16509.765490000002</v>
      </c>
      <c r="H152" s="354">
        <v>0</v>
      </c>
      <c r="I152" s="354">
        <v>0</v>
      </c>
    </row>
    <row r="153" spans="1:9" ht="15.75" x14ac:dyDescent="0.25">
      <c r="A153" s="349" t="s">
        <v>292</v>
      </c>
      <c r="B153" s="350" t="s">
        <v>82</v>
      </c>
      <c r="C153" s="350" t="s">
        <v>452</v>
      </c>
      <c r="D153" s="350" t="s">
        <v>421</v>
      </c>
      <c r="E153" s="350" t="s">
        <v>429</v>
      </c>
      <c r="F153" s="350"/>
      <c r="G153" s="351">
        <v>17202.861629999999</v>
      </c>
      <c r="H153" s="351">
        <v>17900</v>
      </c>
      <c r="I153" s="351">
        <v>17300</v>
      </c>
    </row>
    <row r="154" spans="1:9" ht="63" x14ac:dyDescent="0.25">
      <c r="A154" s="349" t="s">
        <v>435</v>
      </c>
      <c r="B154" s="350" t="s">
        <v>82</v>
      </c>
      <c r="C154" s="350" t="s">
        <v>452</v>
      </c>
      <c r="D154" s="350" t="s">
        <v>421</v>
      </c>
      <c r="E154" s="350" t="s">
        <v>436</v>
      </c>
      <c r="F154" s="350"/>
      <c r="G154" s="351">
        <v>17202.861629999999</v>
      </c>
      <c r="H154" s="351">
        <v>17900</v>
      </c>
      <c r="I154" s="351">
        <v>17300</v>
      </c>
    </row>
    <row r="155" spans="1:9" ht="15.75" x14ac:dyDescent="0.25">
      <c r="A155" s="349" t="s">
        <v>468</v>
      </c>
      <c r="B155" s="350" t="s">
        <v>82</v>
      </c>
      <c r="C155" s="350" t="s">
        <v>452</v>
      </c>
      <c r="D155" s="350" t="s">
        <v>421</v>
      </c>
      <c r="E155" s="350" t="s">
        <v>469</v>
      </c>
      <c r="F155" s="350"/>
      <c r="G155" s="351">
        <v>6500</v>
      </c>
      <c r="H155" s="351">
        <v>7600</v>
      </c>
      <c r="I155" s="351">
        <v>7000</v>
      </c>
    </row>
    <row r="156" spans="1:9" ht="47.25" x14ac:dyDescent="0.25">
      <c r="A156" s="352" t="s">
        <v>380</v>
      </c>
      <c r="B156" s="353" t="s">
        <v>82</v>
      </c>
      <c r="C156" s="353" t="s">
        <v>452</v>
      </c>
      <c r="D156" s="353" t="s">
        <v>421</v>
      </c>
      <c r="E156" s="353" t="s">
        <v>469</v>
      </c>
      <c r="F156" s="353" t="s">
        <v>381</v>
      </c>
      <c r="G156" s="354">
        <v>6500</v>
      </c>
      <c r="H156" s="354">
        <v>7600</v>
      </c>
      <c r="I156" s="354">
        <v>7000</v>
      </c>
    </row>
    <row r="157" spans="1:9" ht="15.75" x14ac:dyDescent="0.25">
      <c r="A157" s="349" t="s">
        <v>470</v>
      </c>
      <c r="B157" s="350" t="s">
        <v>82</v>
      </c>
      <c r="C157" s="350" t="s">
        <v>452</v>
      </c>
      <c r="D157" s="350" t="s">
        <v>421</v>
      </c>
      <c r="E157" s="350" t="s">
        <v>471</v>
      </c>
      <c r="F157" s="350"/>
      <c r="G157" s="351">
        <v>7047.3613700000005</v>
      </c>
      <c r="H157" s="351">
        <v>10000</v>
      </c>
      <c r="I157" s="351">
        <v>10000</v>
      </c>
    </row>
    <row r="158" spans="1:9" ht="47.25" x14ac:dyDescent="0.25">
      <c r="A158" s="352" t="s">
        <v>380</v>
      </c>
      <c r="B158" s="353" t="s">
        <v>82</v>
      </c>
      <c r="C158" s="353" t="s">
        <v>452</v>
      </c>
      <c r="D158" s="353" t="s">
        <v>421</v>
      </c>
      <c r="E158" s="353" t="s">
        <v>471</v>
      </c>
      <c r="F158" s="353" t="s">
        <v>381</v>
      </c>
      <c r="G158" s="354">
        <v>7047.3613700000005</v>
      </c>
      <c r="H158" s="354">
        <v>10000</v>
      </c>
      <c r="I158" s="354">
        <v>10000</v>
      </c>
    </row>
    <row r="159" spans="1:9" ht="31.5" x14ac:dyDescent="0.25">
      <c r="A159" s="349" t="s">
        <v>298</v>
      </c>
      <c r="B159" s="350" t="s">
        <v>82</v>
      </c>
      <c r="C159" s="350" t="s">
        <v>452</v>
      </c>
      <c r="D159" s="350" t="s">
        <v>421</v>
      </c>
      <c r="E159" s="350" t="s">
        <v>296</v>
      </c>
      <c r="F159" s="350"/>
      <c r="G159" s="351">
        <v>0</v>
      </c>
      <c r="H159" s="351">
        <v>200</v>
      </c>
      <c r="I159" s="351">
        <v>200</v>
      </c>
    </row>
    <row r="160" spans="1:9" ht="47.25" x14ac:dyDescent="0.25">
      <c r="A160" s="352" t="s">
        <v>380</v>
      </c>
      <c r="B160" s="353" t="s">
        <v>82</v>
      </c>
      <c r="C160" s="353" t="s">
        <v>452</v>
      </c>
      <c r="D160" s="353" t="s">
        <v>421</v>
      </c>
      <c r="E160" s="353" t="s">
        <v>296</v>
      </c>
      <c r="F160" s="353" t="s">
        <v>381</v>
      </c>
      <c r="G160" s="354">
        <v>0</v>
      </c>
      <c r="H160" s="354">
        <v>200</v>
      </c>
      <c r="I160" s="354">
        <v>200</v>
      </c>
    </row>
    <row r="161" spans="1:9" ht="126" x14ac:dyDescent="0.25">
      <c r="A161" s="355" t="s">
        <v>472</v>
      </c>
      <c r="B161" s="350" t="s">
        <v>82</v>
      </c>
      <c r="C161" s="350" t="s">
        <v>452</v>
      </c>
      <c r="D161" s="350" t="s">
        <v>421</v>
      </c>
      <c r="E161" s="350" t="s">
        <v>473</v>
      </c>
      <c r="F161" s="350"/>
      <c r="G161" s="351">
        <v>1708.00026</v>
      </c>
      <c r="H161" s="351">
        <v>100</v>
      </c>
      <c r="I161" s="351">
        <v>100</v>
      </c>
    </row>
    <row r="162" spans="1:9" ht="47.25" x14ac:dyDescent="0.25">
      <c r="A162" s="352" t="s">
        <v>380</v>
      </c>
      <c r="B162" s="353" t="s">
        <v>82</v>
      </c>
      <c r="C162" s="353" t="s">
        <v>452</v>
      </c>
      <c r="D162" s="353" t="s">
        <v>421</v>
      </c>
      <c r="E162" s="353" t="s">
        <v>473</v>
      </c>
      <c r="F162" s="353" t="s">
        <v>381</v>
      </c>
      <c r="G162" s="354">
        <v>1708.00026</v>
      </c>
      <c r="H162" s="354">
        <v>100</v>
      </c>
      <c r="I162" s="354">
        <v>100</v>
      </c>
    </row>
    <row r="163" spans="1:9" ht="63" x14ac:dyDescent="0.25">
      <c r="A163" s="349" t="s">
        <v>474</v>
      </c>
      <c r="B163" s="350" t="s">
        <v>82</v>
      </c>
      <c r="C163" s="350" t="s">
        <v>452</v>
      </c>
      <c r="D163" s="350" t="s">
        <v>421</v>
      </c>
      <c r="E163" s="350" t="s">
        <v>475</v>
      </c>
      <c r="F163" s="350"/>
      <c r="G163" s="351">
        <v>1947.5</v>
      </c>
      <c r="H163" s="351">
        <v>0</v>
      </c>
      <c r="I163" s="351">
        <v>0</v>
      </c>
    </row>
    <row r="164" spans="1:9" ht="47.25" x14ac:dyDescent="0.25">
      <c r="A164" s="352" t="s">
        <v>380</v>
      </c>
      <c r="B164" s="353" t="s">
        <v>82</v>
      </c>
      <c r="C164" s="353" t="s">
        <v>452</v>
      </c>
      <c r="D164" s="353" t="s">
        <v>421</v>
      </c>
      <c r="E164" s="353" t="s">
        <v>475</v>
      </c>
      <c r="F164" s="353" t="s">
        <v>381</v>
      </c>
      <c r="G164" s="354">
        <v>1947.5</v>
      </c>
      <c r="H164" s="354">
        <v>0</v>
      </c>
      <c r="I164" s="354">
        <v>0</v>
      </c>
    </row>
    <row r="165" spans="1:9" ht="31.5" x14ac:dyDescent="0.25">
      <c r="A165" s="349" t="s">
        <v>294</v>
      </c>
      <c r="B165" s="350" t="s">
        <v>82</v>
      </c>
      <c r="C165" s="350" t="s">
        <v>452</v>
      </c>
      <c r="D165" s="350" t="s">
        <v>421</v>
      </c>
      <c r="E165" s="350" t="s">
        <v>476</v>
      </c>
      <c r="F165" s="350"/>
      <c r="G165" s="351">
        <v>683.07693000000006</v>
      </c>
      <c r="H165" s="351">
        <v>748.13187000000005</v>
      </c>
      <c r="I165" s="351">
        <v>0</v>
      </c>
    </row>
    <row r="166" spans="1:9" ht="47.25" x14ac:dyDescent="0.25">
      <c r="A166" s="349" t="s">
        <v>295</v>
      </c>
      <c r="B166" s="350" t="s">
        <v>82</v>
      </c>
      <c r="C166" s="350" t="s">
        <v>452</v>
      </c>
      <c r="D166" s="350" t="s">
        <v>421</v>
      </c>
      <c r="E166" s="350" t="s">
        <v>477</v>
      </c>
      <c r="F166" s="350"/>
      <c r="G166" s="351">
        <v>683.07693000000006</v>
      </c>
      <c r="H166" s="351">
        <v>748.13187000000005</v>
      </c>
      <c r="I166" s="351">
        <v>0</v>
      </c>
    </row>
    <row r="167" spans="1:9" ht="63" x14ac:dyDescent="0.25">
      <c r="A167" s="349" t="s">
        <v>321</v>
      </c>
      <c r="B167" s="350" t="s">
        <v>82</v>
      </c>
      <c r="C167" s="350" t="s">
        <v>452</v>
      </c>
      <c r="D167" s="350" t="s">
        <v>421</v>
      </c>
      <c r="E167" s="350" t="s">
        <v>289</v>
      </c>
      <c r="F167" s="350"/>
      <c r="G167" s="351">
        <v>683.07693000000006</v>
      </c>
      <c r="H167" s="351">
        <v>748.13187000000005</v>
      </c>
      <c r="I167" s="351">
        <v>0</v>
      </c>
    </row>
    <row r="168" spans="1:9" ht="47.25" x14ac:dyDescent="0.25">
      <c r="A168" s="352" t="s">
        <v>380</v>
      </c>
      <c r="B168" s="353" t="s">
        <v>82</v>
      </c>
      <c r="C168" s="353" t="s">
        <v>452</v>
      </c>
      <c r="D168" s="353" t="s">
        <v>421</v>
      </c>
      <c r="E168" s="353" t="s">
        <v>289</v>
      </c>
      <c r="F168" s="353" t="s">
        <v>381</v>
      </c>
      <c r="G168" s="354">
        <v>683.07693000000006</v>
      </c>
      <c r="H168" s="354">
        <v>748.13187000000005</v>
      </c>
      <c r="I168" s="354">
        <v>0</v>
      </c>
    </row>
    <row r="169" spans="1:9" ht="15.75" x14ac:dyDescent="0.25">
      <c r="A169" s="347" t="s">
        <v>124</v>
      </c>
      <c r="B169" s="364" t="s">
        <v>82</v>
      </c>
      <c r="C169" s="364" t="s">
        <v>478</v>
      </c>
      <c r="D169" s="364" t="s">
        <v>371</v>
      </c>
      <c r="E169" s="364"/>
      <c r="F169" s="364"/>
      <c r="G169" s="348">
        <v>590.6</v>
      </c>
      <c r="H169" s="348">
        <v>300</v>
      </c>
      <c r="I169" s="348">
        <v>400</v>
      </c>
    </row>
    <row r="170" spans="1:9" ht="15.75" x14ac:dyDescent="0.25">
      <c r="A170" s="347" t="s">
        <v>479</v>
      </c>
      <c r="B170" s="364" t="s">
        <v>82</v>
      </c>
      <c r="C170" s="364" t="s">
        <v>478</v>
      </c>
      <c r="D170" s="364" t="s">
        <v>478</v>
      </c>
      <c r="E170" s="364"/>
      <c r="F170" s="364"/>
      <c r="G170" s="348">
        <v>590.6</v>
      </c>
      <c r="H170" s="348">
        <v>300</v>
      </c>
      <c r="I170" s="348">
        <v>400</v>
      </c>
    </row>
    <row r="171" spans="1:9" ht="15.75" x14ac:dyDescent="0.25">
      <c r="A171" s="349" t="s">
        <v>426</v>
      </c>
      <c r="B171" s="350" t="s">
        <v>82</v>
      </c>
      <c r="C171" s="350" t="s">
        <v>478</v>
      </c>
      <c r="D171" s="350" t="s">
        <v>478</v>
      </c>
      <c r="E171" s="350" t="s">
        <v>427</v>
      </c>
      <c r="F171" s="350"/>
      <c r="G171" s="351">
        <v>590.6</v>
      </c>
      <c r="H171" s="351">
        <v>300</v>
      </c>
      <c r="I171" s="351">
        <v>400</v>
      </c>
    </row>
    <row r="172" spans="1:9" ht="94.5" x14ac:dyDescent="0.25">
      <c r="A172" s="349" t="s">
        <v>284</v>
      </c>
      <c r="B172" s="350" t="s">
        <v>82</v>
      </c>
      <c r="C172" s="350" t="s">
        <v>478</v>
      </c>
      <c r="D172" s="350" t="s">
        <v>478</v>
      </c>
      <c r="E172" s="350" t="s">
        <v>428</v>
      </c>
      <c r="F172" s="350"/>
      <c r="G172" s="351">
        <v>590.6</v>
      </c>
      <c r="H172" s="351">
        <v>300</v>
      </c>
      <c r="I172" s="351">
        <v>400</v>
      </c>
    </row>
    <row r="173" spans="1:9" ht="15.75" x14ac:dyDescent="0.25">
      <c r="A173" s="349" t="s">
        <v>292</v>
      </c>
      <c r="B173" s="350" t="s">
        <v>82</v>
      </c>
      <c r="C173" s="350" t="s">
        <v>478</v>
      </c>
      <c r="D173" s="350" t="s">
        <v>478</v>
      </c>
      <c r="E173" s="350" t="s">
        <v>429</v>
      </c>
      <c r="F173" s="350"/>
      <c r="G173" s="351">
        <v>590.6</v>
      </c>
      <c r="H173" s="351">
        <v>300</v>
      </c>
      <c r="I173" s="351">
        <v>400</v>
      </c>
    </row>
    <row r="174" spans="1:9" ht="31.5" x14ac:dyDescent="0.25">
      <c r="A174" s="349" t="s">
        <v>480</v>
      </c>
      <c r="B174" s="350" t="s">
        <v>82</v>
      </c>
      <c r="C174" s="350" t="s">
        <v>478</v>
      </c>
      <c r="D174" s="350" t="s">
        <v>478</v>
      </c>
      <c r="E174" s="350" t="s">
        <v>481</v>
      </c>
      <c r="F174" s="350"/>
      <c r="G174" s="351">
        <v>590.6</v>
      </c>
      <c r="H174" s="351">
        <v>300</v>
      </c>
      <c r="I174" s="351">
        <v>400</v>
      </c>
    </row>
    <row r="175" spans="1:9" ht="31.5" x14ac:dyDescent="0.25">
      <c r="A175" s="349" t="s">
        <v>482</v>
      </c>
      <c r="B175" s="350" t="s">
        <v>82</v>
      </c>
      <c r="C175" s="350" t="s">
        <v>478</v>
      </c>
      <c r="D175" s="350" t="s">
        <v>478</v>
      </c>
      <c r="E175" s="350" t="s">
        <v>483</v>
      </c>
      <c r="F175" s="350"/>
      <c r="G175" s="351">
        <v>200</v>
      </c>
      <c r="H175" s="351">
        <v>300</v>
      </c>
      <c r="I175" s="351">
        <v>400</v>
      </c>
    </row>
    <row r="176" spans="1:9" ht="47.25" x14ac:dyDescent="0.25">
      <c r="A176" s="352" t="s">
        <v>380</v>
      </c>
      <c r="B176" s="353" t="s">
        <v>82</v>
      </c>
      <c r="C176" s="353" t="s">
        <v>478</v>
      </c>
      <c r="D176" s="353" t="s">
        <v>478</v>
      </c>
      <c r="E176" s="353" t="s">
        <v>483</v>
      </c>
      <c r="F176" s="353" t="s">
        <v>381</v>
      </c>
      <c r="G176" s="354">
        <v>200</v>
      </c>
      <c r="H176" s="354">
        <v>300</v>
      </c>
      <c r="I176" s="354">
        <v>400</v>
      </c>
    </row>
    <row r="177" spans="1:9" ht="47.25" x14ac:dyDescent="0.25">
      <c r="A177" s="349" t="s">
        <v>484</v>
      </c>
      <c r="B177" s="350" t="s">
        <v>82</v>
      </c>
      <c r="C177" s="350" t="s">
        <v>478</v>
      </c>
      <c r="D177" s="350" t="s">
        <v>478</v>
      </c>
      <c r="E177" s="350" t="s">
        <v>485</v>
      </c>
      <c r="F177" s="350"/>
      <c r="G177" s="351">
        <v>390.6</v>
      </c>
      <c r="H177" s="351">
        <v>0</v>
      </c>
      <c r="I177" s="351">
        <v>0</v>
      </c>
    </row>
    <row r="178" spans="1:9" ht="94.5" x14ac:dyDescent="0.25">
      <c r="A178" s="352" t="s">
        <v>390</v>
      </c>
      <c r="B178" s="353" t="s">
        <v>82</v>
      </c>
      <c r="C178" s="353" t="s">
        <v>478</v>
      </c>
      <c r="D178" s="353" t="s">
        <v>478</v>
      </c>
      <c r="E178" s="353" t="s">
        <v>485</v>
      </c>
      <c r="F178" s="353" t="s">
        <v>391</v>
      </c>
      <c r="G178" s="354">
        <v>390.6</v>
      </c>
      <c r="H178" s="354">
        <v>0</v>
      </c>
      <c r="I178" s="354">
        <v>0</v>
      </c>
    </row>
    <row r="179" spans="1:9" ht="15.75" x14ac:dyDescent="0.25">
      <c r="A179" s="347" t="s">
        <v>137</v>
      </c>
      <c r="B179" s="364" t="s">
        <v>82</v>
      </c>
      <c r="C179" s="364" t="s">
        <v>486</v>
      </c>
      <c r="D179" s="364" t="s">
        <v>371</v>
      </c>
      <c r="E179" s="364"/>
      <c r="F179" s="364"/>
      <c r="G179" s="348">
        <v>11089.14</v>
      </c>
      <c r="H179" s="348">
        <v>10988</v>
      </c>
      <c r="I179" s="348">
        <v>11048</v>
      </c>
    </row>
    <row r="180" spans="1:9" ht="15.75" x14ac:dyDescent="0.25">
      <c r="A180" s="347" t="s">
        <v>139</v>
      </c>
      <c r="B180" s="364" t="s">
        <v>82</v>
      </c>
      <c r="C180" s="364" t="s">
        <v>486</v>
      </c>
      <c r="D180" s="364" t="s">
        <v>370</v>
      </c>
      <c r="E180" s="364"/>
      <c r="F180" s="364"/>
      <c r="G180" s="348">
        <v>11089.14</v>
      </c>
      <c r="H180" s="348">
        <v>10988</v>
      </c>
      <c r="I180" s="348">
        <v>11048</v>
      </c>
    </row>
    <row r="181" spans="1:9" ht="15.75" x14ac:dyDescent="0.25">
      <c r="A181" s="349" t="s">
        <v>426</v>
      </c>
      <c r="B181" s="350" t="s">
        <v>82</v>
      </c>
      <c r="C181" s="350" t="s">
        <v>486</v>
      </c>
      <c r="D181" s="350" t="s">
        <v>370</v>
      </c>
      <c r="E181" s="350" t="s">
        <v>427</v>
      </c>
      <c r="F181" s="350"/>
      <c r="G181" s="351">
        <v>11089.14</v>
      </c>
      <c r="H181" s="351">
        <v>10988</v>
      </c>
      <c r="I181" s="351">
        <v>11048</v>
      </c>
    </row>
    <row r="182" spans="1:9" ht="94.5" x14ac:dyDescent="0.25">
      <c r="A182" s="349" t="s">
        <v>284</v>
      </c>
      <c r="B182" s="350" t="s">
        <v>82</v>
      </c>
      <c r="C182" s="350" t="s">
        <v>486</v>
      </c>
      <c r="D182" s="350" t="s">
        <v>370</v>
      </c>
      <c r="E182" s="350" t="s">
        <v>428</v>
      </c>
      <c r="F182" s="350"/>
      <c r="G182" s="351">
        <v>11089.14</v>
      </c>
      <c r="H182" s="351">
        <v>10988</v>
      </c>
      <c r="I182" s="351">
        <v>11048</v>
      </c>
    </row>
    <row r="183" spans="1:9" ht="15.75" x14ac:dyDescent="0.25">
      <c r="A183" s="349" t="s">
        <v>292</v>
      </c>
      <c r="B183" s="350" t="s">
        <v>82</v>
      </c>
      <c r="C183" s="350" t="s">
        <v>486</v>
      </c>
      <c r="D183" s="350" t="s">
        <v>370</v>
      </c>
      <c r="E183" s="350" t="s">
        <v>429</v>
      </c>
      <c r="F183" s="350"/>
      <c r="G183" s="351">
        <v>11089.14</v>
      </c>
      <c r="H183" s="351">
        <v>10988</v>
      </c>
      <c r="I183" s="351">
        <v>11048</v>
      </c>
    </row>
    <row r="184" spans="1:9" ht="47.25" x14ac:dyDescent="0.25">
      <c r="A184" s="349" t="s">
        <v>293</v>
      </c>
      <c r="B184" s="350" t="s">
        <v>82</v>
      </c>
      <c r="C184" s="350" t="s">
        <v>486</v>
      </c>
      <c r="D184" s="350" t="s">
        <v>370</v>
      </c>
      <c r="E184" s="350" t="s">
        <v>487</v>
      </c>
      <c r="F184" s="350"/>
      <c r="G184" s="351">
        <v>11089.14</v>
      </c>
      <c r="H184" s="351">
        <v>10988</v>
      </c>
      <c r="I184" s="351">
        <v>11048</v>
      </c>
    </row>
    <row r="185" spans="1:9" ht="31.5" x14ac:dyDescent="0.25">
      <c r="A185" s="349" t="s">
        <v>488</v>
      </c>
      <c r="B185" s="350" t="s">
        <v>82</v>
      </c>
      <c r="C185" s="350" t="s">
        <v>486</v>
      </c>
      <c r="D185" s="350" t="s">
        <v>370</v>
      </c>
      <c r="E185" s="350" t="s">
        <v>290</v>
      </c>
      <c r="F185" s="350"/>
      <c r="G185" s="351">
        <v>6424.4</v>
      </c>
      <c r="H185" s="351">
        <v>6350</v>
      </c>
      <c r="I185" s="351">
        <v>6360</v>
      </c>
    </row>
    <row r="186" spans="1:9" ht="94.5" x14ac:dyDescent="0.25">
      <c r="A186" s="352" t="s">
        <v>390</v>
      </c>
      <c r="B186" s="353" t="s">
        <v>82</v>
      </c>
      <c r="C186" s="353" t="s">
        <v>486</v>
      </c>
      <c r="D186" s="353" t="s">
        <v>370</v>
      </c>
      <c r="E186" s="353" t="s">
        <v>290</v>
      </c>
      <c r="F186" s="353" t="s">
        <v>391</v>
      </c>
      <c r="G186" s="354">
        <v>4837.3999999999996</v>
      </c>
      <c r="H186" s="354">
        <v>4720</v>
      </c>
      <c r="I186" s="354">
        <v>4720</v>
      </c>
    </row>
    <row r="187" spans="1:9" ht="47.25" x14ac:dyDescent="0.25">
      <c r="A187" s="352" t="s">
        <v>380</v>
      </c>
      <c r="B187" s="353" t="s">
        <v>82</v>
      </c>
      <c r="C187" s="353" t="s">
        <v>486</v>
      </c>
      <c r="D187" s="353" t="s">
        <v>370</v>
      </c>
      <c r="E187" s="353" t="s">
        <v>290</v>
      </c>
      <c r="F187" s="353" t="s">
        <v>381</v>
      </c>
      <c r="G187" s="354">
        <v>1587</v>
      </c>
      <c r="H187" s="354">
        <v>1630</v>
      </c>
      <c r="I187" s="354">
        <v>1640</v>
      </c>
    </row>
    <row r="188" spans="1:9" ht="31.5" x14ac:dyDescent="0.25">
      <c r="A188" s="349" t="s">
        <v>489</v>
      </c>
      <c r="B188" s="350" t="s">
        <v>82</v>
      </c>
      <c r="C188" s="350" t="s">
        <v>486</v>
      </c>
      <c r="D188" s="350" t="s">
        <v>370</v>
      </c>
      <c r="E188" s="350" t="s">
        <v>490</v>
      </c>
      <c r="F188" s="350"/>
      <c r="G188" s="351">
        <v>1019.74</v>
      </c>
      <c r="H188" s="351">
        <v>903</v>
      </c>
      <c r="I188" s="351">
        <v>903</v>
      </c>
    </row>
    <row r="189" spans="1:9" ht="94.5" x14ac:dyDescent="0.25">
      <c r="A189" s="352" t="s">
        <v>390</v>
      </c>
      <c r="B189" s="353" t="s">
        <v>82</v>
      </c>
      <c r="C189" s="353" t="s">
        <v>486</v>
      </c>
      <c r="D189" s="353" t="s">
        <v>370</v>
      </c>
      <c r="E189" s="353" t="s">
        <v>490</v>
      </c>
      <c r="F189" s="353" t="s">
        <v>391</v>
      </c>
      <c r="G189" s="354">
        <v>677.54</v>
      </c>
      <c r="H189" s="354">
        <v>687</v>
      </c>
      <c r="I189" s="354">
        <v>687</v>
      </c>
    </row>
    <row r="190" spans="1:9" ht="47.25" x14ac:dyDescent="0.25">
      <c r="A190" s="352" t="s">
        <v>380</v>
      </c>
      <c r="B190" s="353" t="s">
        <v>82</v>
      </c>
      <c r="C190" s="353" t="s">
        <v>486</v>
      </c>
      <c r="D190" s="353" t="s">
        <v>370</v>
      </c>
      <c r="E190" s="353" t="s">
        <v>490</v>
      </c>
      <c r="F190" s="353" t="s">
        <v>381</v>
      </c>
      <c r="G190" s="354">
        <v>342.2</v>
      </c>
      <c r="H190" s="354">
        <v>216</v>
      </c>
      <c r="I190" s="354">
        <v>216</v>
      </c>
    </row>
    <row r="191" spans="1:9" ht="47.25" x14ac:dyDescent="0.25">
      <c r="A191" s="349" t="s">
        <v>491</v>
      </c>
      <c r="B191" s="350" t="s">
        <v>82</v>
      </c>
      <c r="C191" s="350" t="s">
        <v>486</v>
      </c>
      <c r="D191" s="350" t="s">
        <v>370</v>
      </c>
      <c r="E191" s="350" t="s">
        <v>492</v>
      </c>
      <c r="F191" s="350"/>
      <c r="G191" s="351">
        <v>510</v>
      </c>
      <c r="H191" s="351">
        <v>600</v>
      </c>
      <c r="I191" s="351">
        <v>650</v>
      </c>
    </row>
    <row r="192" spans="1:9" ht="47.25" x14ac:dyDescent="0.25">
      <c r="A192" s="352" t="s">
        <v>380</v>
      </c>
      <c r="B192" s="353" t="s">
        <v>82</v>
      </c>
      <c r="C192" s="353" t="s">
        <v>486</v>
      </c>
      <c r="D192" s="353" t="s">
        <v>370</v>
      </c>
      <c r="E192" s="353" t="s">
        <v>492</v>
      </c>
      <c r="F192" s="353" t="s">
        <v>381</v>
      </c>
      <c r="G192" s="354">
        <v>510</v>
      </c>
      <c r="H192" s="354">
        <v>600</v>
      </c>
      <c r="I192" s="354">
        <v>650</v>
      </c>
    </row>
    <row r="193" spans="1:9" ht="141.75" x14ac:dyDescent="0.25">
      <c r="A193" s="355" t="s">
        <v>493</v>
      </c>
      <c r="B193" s="350" t="s">
        <v>82</v>
      </c>
      <c r="C193" s="350" t="s">
        <v>486</v>
      </c>
      <c r="D193" s="350" t="s">
        <v>370</v>
      </c>
      <c r="E193" s="350" t="s">
        <v>494</v>
      </c>
      <c r="F193" s="350"/>
      <c r="G193" s="351">
        <v>3135</v>
      </c>
      <c r="H193" s="351">
        <v>3135</v>
      </c>
      <c r="I193" s="351">
        <v>3135</v>
      </c>
    </row>
    <row r="194" spans="1:9" ht="94.5" x14ac:dyDescent="0.25">
      <c r="A194" s="352" t="s">
        <v>390</v>
      </c>
      <c r="B194" s="353" t="s">
        <v>82</v>
      </c>
      <c r="C194" s="353" t="s">
        <v>486</v>
      </c>
      <c r="D194" s="353" t="s">
        <v>370</v>
      </c>
      <c r="E194" s="353" t="s">
        <v>494</v>
      </c>
      <c r="F194" s="353" t="s">
        <v>391</v>
      </c>
      <c r="G194" s="354">
        <v>3135</v>
      </c>
      <c r="H194" s="354">
        <v>3135</v>
      </c>
      <c r="I194" s="354">
        <v>3135</v>
      </c>
    </row>
    <row r="195" spans="1:9" ht="15.75" x14ac:dyDescent="0.25">
      <c r="A195" s="347" t="s">
        <v>130</v>
      </c>
      <c r="B195" s="364" t="s">
        <v>82</v>
      </c>
      <c r="C195" s="364" t="s">
        <v>495</v>
      </c>
      <c r="D195" s="364" t="s">
        <v>371</v>
      </c>
      <c r="E195" s="364"/>
      <c r="F195" s="364"/>
      <c r="G195" s="348">
        <v>890.43200000000002</v>
      </c>
      <c r="H195" s="348">
        <v>920.82799999999997</v>
      </c>
      <c r="I195" s="348">
        <v>957.66099999999994</v>
      </c>
    </row>
    <row r="196" spans="1:9" ht="15.75" x14ac:dyDescent="0.25">
      <c r="A196" s="347" t="s">
        <v>132</v>
      </c>
      <c r="B196" s="364" t="s">
        <v>82</v>
      </c>
      <c r="C196" s="364" t="s">
        <v>495</v>
      </c>
      <c r="D196" s="364" t="s">
        <v>370</v>
      </c>
      <c r="E196" s="364"/>
      <c r="F196" s="364"/>
      <c r="G196" s="348">
        <v>890.43200000000002</v>
      </c>
      <c r="H196" s="348">
        <v>920.82799999999997</v>
      </c>
      <c r="I196" s="348">
        <v>957.66099999999994</v>
      </c>
    </row>
    <row r="197" spans="1:9" ht="31.5" x14ac:dyDescent="0.25">
      <c r="A197" s="349" t="s">
        <v>291</v>
      </c>
      <c r="B197" s="350" t="s">
        <v>82</v>
      </c>
      <c r="C197" s="350" t="s">
        <v>495</v>
      </c>
      <c r="D197" s="350" t="s">
        <v>370</v>
      </c>
      <c r="E197" s="350" t="s">
        <v>373</v>
      </c>
      <c r="F197" s="350"/>
      <c r="G197" s="351">
        <v>890.43200000000002</v>
      </c>
      <c r="H197" s="351">
        <v>920.82799999999997</v>
      </c>
      <c r="I197" s="351">
        <v>957.66099999999994</v>
      </c>
    </row>
    <row r="198" spans="1:9" ht="15.75" x14ac:dyDescent="0.25">
      <c r="A198" s="349" t="s">
        <v>395</v>
      </c>
      <c r="B198" s="350" t="s">
        <v>82</v>
      </c>
      <c r="C198" s="350" t="s">
        <v>495</v>
      </c>
      <c r="D198" s="350" t="s">
        <v>370</v>
      </c>
      <c r="E198" s="350" t="s">
        <v>396</v>
      </c>
      <c r="F198" s="350"/>
      <c r="G198" s="351">
        <v>890.43200000000002</v>
      </c>
      <c r="H198" s="351">
        <v>920.82799999999997</v>
      </c>
      <c r="I198" s="351">
        <v>957.66099999999994</v>
      </c>
    </row>
    <row r="199" spans="1:9" ht="15.75" x14ac:dyDescent="0.25">
      <c r="A199" s="349" t="s">
        <v>99</v>
      </c>
      <c r="B199" s="350" t="s">
        <v>82</v>
      </c>
      <c r="C199" s="350" t="s">
        <v>495</v>
      </c>
      <c r="D199" s="350" t="s">
        <v>370</v>
      </c>
      <c r="E199" s="350" t="s">
        <v>397</v>
      </c>
      <c r="F199" s="350"/>
      <c r="G199" s="351">
        <v>890.43200000000002</v>
      </c>
      <c r="H199" s="351">
        <v>920.82799999999997</v>
      </c>
      <c r="I199" s="351">
        <v>957.66099999999994</v>
      </c>
    </row>
    <row r="200" spans="1:9" ht="15.75" x14ac:dyDescent="0.25">
      <c r="A200" s="349" t="s">
        <v>411</v>
      </c>
      <c r="B200" s="350" t="s">
        <v>82</v>
      </c>
      <c r="C200" s="350" t="s">
        <v>495</v>
      </c>
      <c r="D200" s="350" t="s">
        <v>370</v>
      </c>
      <c r="E200" s="350" t="s">
        <v>412</v>
      </c>
      <c r="F200" s="350"/>
      <c r="G200" s="351">
        <v>890.43200000000002</v>
      </c>
      <c r="H200" s="351">
        <v>920.82799999999997</v>
      </c>
      <c r="I200" s="351">
        <v>957.66099999999994</v>
      </c>
    </row>
    <row r="201" spans="1:9" ht="31.5" x14ac:dyDescent="0.25">
      <c r="A201" s="349" t="s">
        <v>261</v>
      </c>
      <c r="B201" s="350" t="s">
        <v>82</v>
      </c>
      <c r="C201" s="350" t="s">
        <v>495</v>
      </c>
      <c r="D201" s="350" t="s">
        <v>370</v>
      </c>
      <c r="E201" s="350" t="s">
        <v>496</v>
      </c>
      <c r="F201" s="350"/>
      <c r="G201" s="351">
        <v>890.43200000000002</v>
      </c>
      <c r="H201" s="351">
        <v>920.82799999999997</v>
      </c>
      <c r="I201" s="351">
        <v>957.66099999999994</v>
      </c>
    </row>
    <row r="202" spans="1:9" ht="31.5" x14ac:dyDescent="0.25">
      <c r="A202" s="352" t="s">
        <v>382</v>
      </c>
      <c r="B202" s="353" t="s">
        <v>82</v>
      </c>
      <c r="C202" s="353" t="s">
        <v>495</v>
      </c>
      <c r="D202" s="353" t="s">
        <v>370</v>
      </c>
      <c r="E202" s="353" t="s">
        <v>496</v>
      </c>
      <c r="F202" s="353" t="s">
        <v>383</v>
      </c>
      <c r="G202" s="354">
        <v>890.43200000000002</v>
      </c>
      <c r="H202" s="354">
        <v>920.82799999999997</v>
      </c>
      <c r="I202" s="354">
        <v>957.66099999999994</v>
      </c>
    </row>
    <row r="203" spans="1:9" ht="15.75" x14ac:dyDescent="0.25">
      <c r="A203" s="347" t="s">
        <v>146</v>
      </c>
      <c r="B203" s="364" t="s">
        <v>82</v>
      </c>
      <c r="C203" s="364" t="s">
        <v>410</v>
      </c>
      <c r="D203" s="364" t="s">
        <v>371</v>
      </c>
      <c r="E203" s="364"/>
      <c r="F203" s="364"/>
      <c r="G203" s="348">
        <v>990</v>
      </c>
      <c r="H203" s="348">
        <v>1100</v>
      </c>
      <c r="I203" s="348">
        <v>1000</v>
      </c>
    </row>
    <row r="204" spans="1:9" ht="15.75" x14ac:dyDescent="0.25">
      <c r="A204" s="347" t="s">
        <v>148</v>
      </c>
      <c r="B204" s="364" t="s">
        <v>82</v>
      </c>
      <c r="C204" s="364" t="s">
        <v>410</v>
      </c>
      <c r="D204" s="364" t="s">
        <v>420</v>
      </c>
      <c r="E204" s="364"/>
      <c r="F204" s="364"/>
      <c r="G204" s="348">
        <v>990</v>
      </c>
      <c r="H204" s="348">
        <v>1100</v>
      </c>
      <c r="I204" s="348">
        <v>1000</v>
      </c>
    </row>
    <row r="205" spans="1:9" ht="15.75" x14ac:dyDescent="0.25">
      <c r="A205" s="349" t="s">
        <v>426</v>
      </c>
      <c r="B205" s="350" t="s">
        <v>82</v>
      </c>
      <c r="C205" s="350" t="s">
        <v>410</v>
      </c>
      <c r="D205" s="350" t="s">
        <v>420</v>
      </c>
      <c r="E205" s="350" t="s">
        <v>427</v>
      </c>
      <c r="F205" s="350"/>
      <c r="G205" s="351">
        <v>990</v>
      </c>
      <c r="H205" s="351">
        <v>1100</v>
      </c>
      <c r="I205" s="351">
        <v>1000</v>
      </c>
    </row>
    <row r="206" spans="1:9" ht="94.5" x14ac:dyDescent="0.25">
      <c r="A206" s="349" t="s">
        <v>284</v>
      </c>
      <c r="B206" s="350" t="s">
        <v>82</v>
      </c>
      <c r="C206" s="350" t="s">
        <v>410</v>
      </c>
      <c r="D206" s="350" t="s">
        <v>420</v>
      </c>
      <c r="E206" s="350" t="s">
        <v>428</v>
      </c>
      <c r="F206" s="350"/>
      <c r="G206" s="351">
        <v>990</v>
      </c>
      <c r="H206" s="351">
        <v>1100</v>
      </c>
      <c r="I206" s="351">
        <v>1000</v>
      </c>
    </row>
    <row r="207" spans="1:9" ht="15.75" x14ac:dyDescent="0.25">
      <c r="A207" s="349" t="s">
        <v>292</v>
      </c>
      <c r="B207" s="350" t="s">
        <v>82</v>
      </c>
      <c r="C207" s="350" t="s">
        <v>410</v>
      </c>
      <c r="D207" s="350" t="s">
        <v>420</v>
      </c>
      <c r="E207" s="350" t="s">
        <v>429</v>
      </c>
      <c r="F207" s="350"/>
      <c r="G207" s="351">
        <v>990</v>
      </c>
      <c r="H207" s="351">
        <v>1100</v>
      </c>
      <c r="I207" s="351">
        <v>1000</v>
      </c>
    </row>
    <row r="208" spans="1:9" ht="47.25" x14ac:dyDescent="0.25">
      <c r="A208" s="349" t="s">
        <v>293</v>
      </c>
      <c r="B208" s="350" t="s">
        <v>82</v>
      </c>
      <c r="C208" s="350" t="s">
        <v>410</v>
      </c>
      <c r="D208" s="350" t="s">
        <v>420</v>
      </c>
      <c r="E208" s="350" t="s">
        <v>487</v>
      </c>
      <c r="F208" s="350"/>
      <c r="G208" s="351">
        <v>990</v>
      </c>
      <c r="H208" s="351">
        <v>1100</v>
      </c>
      <c r="I208" s="351">
        <v>1000</v>
      </c>
    </row>
    <row r="209" spans="1:9" ht="31.5" x14ac:dyDescent="0.25">
      <c r="A209" s="349" t="s">
        <v>497</v>
      </c>
      <c r="B209" s="350" t="s">
        <v>82</v>
      </c>
      <c r="C209" s="350" t="s">
        <v>410</v>
      </c>
      <c r="D209" s="350" t="s">
        <v>420</v>
      </c>
      <c r="E209" s="350" t="s">
        <v>498</v>
      </c>
      <c r="F209" s="350"/>
      <c r="G209" s="351">
        <v>990</v>
      </c>
      <c r="H209" s="351">
        <v>1100</v>
      </c>
      <c r="I209" s="351">
        <v>1000</v>
      </c>
    </row>
    <row r="210" spans="1:9" ht="47.25" x14ac:dyDescent="0.25">
      <c r="A210" s="352" t="s">
        <v>380</v>
      </c>
      <c r="B210" s="353" t="s">
        <v>82</v>
      </c>
      <c r="C210" s="353" t="s">
        <v>410</v>
      </c>
      <c r="D210" s="353" t="s">
        <v>420</v>
      </c>
      <c r="E210" s="353" t="s">
        <v>498</v>
      </c>
      <c r="F210" s="353" t="s">
        <v>381</v>
      </c>
      <c r="G210" s="354">
        <v>990</v>
      </c>
      <c r="H210" s="354">
        <v>1100</v>
      </c>
      <c r="I210" s="354">
        <v>1000</v>
      </c>
    </row>
    <row r="211" spans="1:9" ht="15.75" x14ac:dyDescent="0.25">
      <c r="A211" s="356" t="s">
        <v>499</v>
      </c>
      <c r="B211" s="364"/>
      <c r="C211" s="364"/>
      <c r="D211" s="364"/>
      <c r="E211" s="364"/>
      <c r="F211" s="364"/>
      <c r="G211" s="348">
        <v>104761.72</v>
      </c>
      <c r="H211" s="348">
        <v>63179.899869999994</v>
      </c>
      <c r="I211" s="348">
        <v>62069.031000000003</v>
      </c>
    </row>
  </sheetData>
  <mergeCells count="9">
    <mergeCell ref="A6:I7"/>
    <mergeCell ref="I9:I10"/>
    <mergeCell ref="C9:D10"/>
    <mergeCell ref="A9:A10"/>
    <mergeCell ref="B9:B10"/>
    <mergeCell ref="E9:E10"/>
    <mergeCell ref="F9:F10"/>
    <mergeCell ref="G9:G10"/>
    <mergeCell ref="H9:H10"/>
  </mergeCells>
  <pageMargins left="0.70866141732283472" right="0.70866141732283472" top="0.74803149606299213" bottom="0.74803149606299213" header="0.31496062992125984" footer="0.31496062992125984"/>
  <pageSetup paperSize="9" scale="68" fitToHeight="10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25"/>
  <sheetViews>
    <sheetView workbookViewId="0">
      <selection sqref="A1:F25"/>
    </sheetView>
  </sheetViews>
  <sheetFormatPr defaultRowHeight="15" x14ac:dyDescent="0.25"/>
  <cols>
    <col min="1" max="1" width="4.28515625" style="216" customWidth="1"/>
    <col min="2" max="2" width="36.42578125" customWidth="1"/>
    <col min="3" max="3" width="12.140625" style="217" customWidth="1"/>
    <col min="4" max="4" width="18.28515625" style="218" customWidth="1"/>
    <col min="5" max="5" width="18.140625" style="219" customWidth="1"/>
    <col min="6" max="6" width="15.5703125" customWidth="1"/>
    <col min="7" max="7" width="14.140625" customWidth="1"/>
    <col min="8" max="8" width="13.7109375" customWidth="1"/>
    <col min="250" max="250" width="4.28515625" customWidth="1"/>
    <col min="251" max="251" width="26.28515625" customWidth="1"/>
    <col min="253" max="253" width="17.42578125" customWidth="1"/>
    <col min="254" max="254" width="16.5703125" customWidth="1"/>
    <col min="255" max="260" width="0" hidden="1" customWidth="1"/>
    <col min="261" max="261" width="12" customWidth="1"/>
    <col min="262" max="262" width="0" hidden="1" customWidth="1"/>
    <col min="263" max="263" width="11.85546875" customWidth="1"/>
    <col min="264" max="264" width="11.28515625" customWidth="1"/>
    <col min="506" max="506" width="4.28515625" customWidth="1"/>
    <col min="507" max="507" width="26.28515625" customWidth="1"/>
    <col min="509" max="509" width="17.42578125" customWidth="1"/>
    <col min="510" max="510" width="16.5703125" customWidth="1"/>
    <col min="511" max="516" width="0" hidden="1" customWidth="1"/>
    <col min="517" max="517" width="12" customWidth="1"/>
    <col min="518" max="518" width="0" hidden="1" customWidth="1"/>
    <col min="519" max="519" width="11.85546875" customWidth="1"/>
    <col min="520" max="520" width="11.28515625" customWidth="1"/>
    <col min="762" max="762" width="4.28515625" customWidth="1"/>
    <col min="763" max="763" width="26.28515625" customWidth="1"/>
    <col min="765" max="765" width="17.42578125" customWidth="1"/>
    <col min="766" max="766" width="16.5703125" customWidth="1"/>
    <col min="767" max="772" width="0" hidden="1" customWidth="1"/>
    <col min="773" max="773" width="12" customWidth="1"/>
    <col min="774" max="774" width="0" hidden="1" customWidth="1"/>
    <col min="775" max="775" width="11.85546875" customWidth="1"/>
    <col min="776" max="776" width="11.28515625" customWidth="1"/>
    <col min="1018" max="1018" width="4.28515625" customWidth="1"/>
    <col min="1019" max="1019" width="26.28515625" customWidth="1"/>
    <col min="1021" max="1021" width="17.42578125" customWidth="1"/>
    <col min="1022" max="1022" width="16.5703125" customWidth="1"/>
    <col min="1023" max="1028" width="0" hidden="1" customWidth="1"/>
    <col min="1029" max="1029" width="12" customWidth="1"/>
    <col min="1030" max="1030" width="0" hidden="1" customWidth="1"/>
    <col min="1031" max="1031" width="11.85546875" customWidth="1"/>
    <col min="1032" max="1032" width="11.28515625" customWidth="1"/>
    <col min="1274" max="1274" width="4.28515625" customWidth="1"/>
    <col min="1275" max="1275" width="26.28515625" customWidth="1"/>
    <col min="1277" max="1277" width="17.42578125" customWidth="1"/>
    <col min="1278" max="1278" width="16.5703125" customWidth="1"/>
    <col min="1279" max="1284" width="0" hidden="1" customWidth="1"/>
    <col min="1285" max="1285" width="12" customWidth="1"/>
    <col min="1286" max="1286" width="0" hidden="1" customWidth="1"/>
    <col min="1287" max="1287" width="11.85546875" customWidth="1"/>
    <col min="1288" max="1288" width="11.28515625" customWidth="1"/>
    <col min="1530" max="1530" width="4.28515625" customWidth="1"/>
    <col min="1531" max="1531" width="26.28515625" customWidth="1"/>
    <col min="1533" max="1533" width="17.42578125" customWidth="1"/>
    <col min="1534" max="1534" width="16.5703125" customWidth="1"/>
    <col min="1535" max="1540" width="0" hidden="1" customWidth="1"/>
    <col min="1541" max="1541" width="12" customWidth="1"/>
    <col min="1542" max="1542" width="0" hidden="1" customWidth="1"/>
    <col min="1543" max="1543" width="11.85546875" customWidth="1"/>
    <col min="1544" max="1544" width="11.28515625" customWidth="1"/>
    <col min="1786" max="1786" width="4.28515625" customWidth="1"/>
    <col min="1787" max="1787" width="26.28515625" customWidth="1"/>
    <col min="1789" max="1789" width="17.42578125" customWidth="1"/>
    <col min="1790" max="1790" width="16.5703125" customWidth="1"/>
    <col min="1791" max="1796" width="0" hidden="1" customWidth="1"/>
    <col min="1797" max="1797" width="12" customWidth="1"/>
    <col min="1798" max="1798" width="0" hidden="1" customWidth="1"/>
    <col min="1799" max="1799" width="11.85546875" customWidth="1"/>
    <col min="1800" max="1800" width="11.28515625" customWidth="1"/>
    <col min="2042" max="2042" width="4.28515625" customWidth="1"/>
    <col min="2043" max="2043" width="26.28515625" customWidth="1"/>
    <col min="2045" max="2045" width="17.42578125" customWidth="1"/>
    <col min="2046" max="2046" width="16.5703125" customWidth="1"/>
    <col min="2047" max="2052" width="0" hidden="1" customWidth="1"/>
    <col min="2053" max="2053" width="12" customWidth="1"/>
    <col min="2054" max="2054" width="0" hidden="1" customWidth="1"/>
    <col min="2055" max="2055" width="11.85546875" customWidth="1"/>
    <col min="2056" max="2056" width="11.28515625" customWidth="1"/>
    <col min="2298" max="2298" width="4.28515625" customWidth="1"/>
    <col min="2299" max="2299" width="26.28515625" customWidth="1"/>
    <col min="2301" max="2301" width="17.42578125" customWidth="1"/>
    <col min="2302" max="2302" width="16.5703125" customWidth="1"/>
    <col min="2303" max="2308" width="0" hidden="1" customWidth="1"/>
    <col min="2309" max="2309" width="12" customWidth="1"/>
    <col min="2310" max="2310" width="0" hidden="1" customWidth="1"/>
    <col min="2311" max="2311" width="11.85546875" customWidth="1"/>
    <col min="2312" max="2312" width="11.28515625" customWidth="1"/>
    <col min="2554" max="2554" width="4.28515625" customWidth="1"/>
    <col min="2555" max="2555" width="26.28515625" customWidth="1"/>
    <col min="2557" max="2557" width="17.42578125" customWidth="1"/>
    <col min="2558" max="2558" width="16.5703125" customWidth="1"/>
    <col min="2559" max="2564" width="0" hidden="1" customWidth="1"/>
    <col min="2565" max="2565" width="12" customWidth="1"/>
    <col min="2566" max="2566" width="0" hidden="1" customWidth="1"/>
    <col min="2567" max="2567" width="11.85546875" customWidth="1"/>
    <col min="2568" max="2568" width="11.28515625" customWidth="1"/>
    <col min="2810" max="2810" width="4.28515625" customWidth="1"/>
    <col min="2811" max="2811" width="26.28515625" customWidth="1"/>
    <col min="2813" max="2813" width="17.42578125" customWidth="1"/>
    <col min="2814" max="2814" width="16.5703125" customWidth="1"/>
    <col min="2815" max="2820" width="0" hidden="1" customWidth="1"/>
    <col min="2821" max="2821" width="12" customWidth="1"/>
    <col min="2822" max="2822" width="0" hidden="1" customWidth="1"/>
    <col min="2823" max="2823" width="11.85546875" customWidth="1"/>
    <col min="2824" max="2824" width="11.28515625" customWidth="1"/>
    <col min="3066" max="3066" width="4.28515625" customWidth="1"/>
    <col min="3067" max="3067" width="26.28515625" customWidth="1"/>
    <col min="3069" max="3069" width="17.42578125" customWidth="1"/>
    <col min="3070" max="3070" width="16.5703125" customWidth="1"/>
    <col min="3071" max="3076" width="0" hidden="1" customWidth="1"/>
    <col min="3077" max="3077" width="12" customWidth="1"/>
    <col min="3078" max="3078" width="0" hidden="1" customWidth="1"/>
    <col min="3079" max="3079" width="11.85546875" customWidth="1"/>
    <col min="3080" max="3080" width="11.28515625" customWidth="1"/>
    <col min="3322" max="3322" width="4.28515625" customWidth="1"/>
    <col min="3323" max="3323" width="26.28515625" customWidth="1"/>
    <col min="3325" max="3325" width="17.42578125" customWidth="1"/>
    <col min="3326" max="3326" width="16.5703125" customWidth="1"/>
    <col min="3327" max="3332" width="0" hidden="1" customWidth="1"/>
    <col min="3333" max="3333" width="12" customWidth="1"/>
    <col min="3334" max="3334" width="0" hidden="1" customWidth="1"/>
    <col min="3335" max="3335" width="11.85546875" customWidth="1"/>
    <col min="3336" max="3336" width="11.28515625" customWidth="1"/>
    <col min="3578" max="3578" width="4.28515625" customWidth="1"/>
    <col min="3579" max="3579" width="26.28515625" customWidth="1"/>
    <col min="3581" max="3581" width="17.42578125" customWidth="1"/>
    <col min="3582" max="3582" width="16.5703125" customWidth="1"/>
    <col min="3583" max="3588" width="0" hidden="1" customWidth="1"/>
    <col min="3589" max="3589" width="12" customWidth="1"/>
    <col min="3590" max="3590" width="0" hidden="1" customWidth="1"/>
    <col min="3591" max="3591" width="11.85546875" customWidth="1"/>
    <col min="3592" max="3592" width="11.28515625" customWidth="1"/>
    <col min="3834" max="3834" width="4.28515625" customWidth="1"/>
    <col min="3835" max="3835" width="26.28515625" customWidth="1"/>
    <col min="3837" max="3837" width="17.42578125" customWidth="1"/>
    <col min="3838" max="3838" width="16.5703125" customWidth="1"/>
    <col min="3839" max="3844" width="0" hidden="1" customWidth="1"/>
    <col min="3845" max="3845" width="12" customWidth="1"/>
    <col min="3846" max="3846" width="0" hidden="1" customWidth="1"/>
    <col min="3847" max="3847" width="11.85546875" customWidth="1"/>
    <col min="3848" max="3848" width="11.28515625" customWidth="1"/>
    <col min="4090" max="4090" width="4.28515625" customWidth="1"/>
    <col min="4091" max="4091" width="26.28515625" customWidth="1"/>
    <col min="4093" max="4093" width="17.42578125" customWidth="1"/>
    <col min="4094" max="4094" width="16.5703125" customWidth="1"/>
    <col min="4095" max="4100" width="0" hidden="1" customWidth="1"/>
    <col min="4101" max="4101" width="12" customWidth="1"/>
    <col min="4102" max="4102" width="0" hidden="1" customWidth="1"/>
    <col min="4103" max="4103" width="11.85546875" customWidth="1"/>
    <col min="4104" max="4104" width="11.28515625" customWidth="1"/>
    <col min="4346" max="4346" width="4.28515625" customWidth="1"/>
    <col min="4347" max="4347" width="26.28515625" customWidth="1"/>
    <col min="4349" max="4349" width="17.42578125" customWidth="1"/>
    <col min="4350" max="4350" width="16.5703125" customWidth="1"/>
    <col min="4351" max="4356" width="0" hidden="1" customWidth="1"/>
    <col min="4357" max="4357" width="12" customWidth="1"/>
    <col min="4358" max="4358" width="0" hidden="1" customWidth="1"/>
    <col min="4359" max="4359" width="11.85546875" customWidth="1"/>
    <col min="4360" max="4360" width="11.28515625" customWidth="1"/>
    <col min="4602" max="4602" width="4.28515625" customWidth="1"/>
    <col min="4603" max="4603" width="26.28515625" customWidth="1"/>
    <col min="4605" max="4605" width="17.42578125" customWidth="1"/>
    <col min="4606" max="4606" width="16.5703125" customWidth="1"/>
    <col min="4607" max="4612" width="0" hidden="1" customWidth="1"/>
    <col min="4613" max="4613" width="12" customWidth="1"/>
    <col min="4614" max="4614" width="0" hidden="1" customWidth="1"/>
    <col min="4615" max="4615" width="11.85546875" customWidth="1"/>
    <col min="4616" max="4616" width="11.28515625" customWidth="1"/>
    <col min="4858" max="4858" width="4.28515625" customWidth="1"/>
    <col min="4859" max="4859" width="26.28515625" customWidth="1"/>
    <col min="4861" max="4861" width="17.42578125" customWidth="1"/>
    <col min="4862" max="4862" width="16.5703125" customWidth="1"/>
    <col min="4863" max="4868" width="0" hidden="1" customWidth="1"/>
    <col min="4869" max="4869" width="12" customWidth="1"/>
    <col min="4870" max="4870" width="0" hidden="1" customWidth="1"/>
    <col min="4871" max="4871" width="11.85546875" customWidth="1"/>
    <col min="4872" max="4872" width="11.28515625" customWidth="1"/>
    <col min="5114" max="5114" width="4.28515625" customWidth="1"/>
    <col min="5115" max="5115" width="26.28515625" customWidth="1"/>
    <col min="5117" max="5117" width="17.42578125" customWidth="1"/>
    <col min="5118" max="5118" width="16.5703125" customWidth="1"/>
    <col min="5119" max="5124" width="0" hidden="1" customWidth="1"/>
    <col min="5125" max="5125" width="12" customWidth="1"/>
    <col min="5126" max="5126" width="0" hidden="1" customWidth="1"/>
    <col min="5127" max="5127" width="11.85546875" customWidth="1"/>
    <col min="5128" max="5128" width="11.28515625" customWidth="1"/>
    <col min="5370" max="5370" width="4.28515625" customWidth="1"/>
    <col min="5371" max="5371" width="26.28515625" customWidth="1"/>
    <col min="5373" max="5373" width="17.42578125" customWidth="1"/>
    <col min="5374" max="5374" width="16.5703125" customWidth="1"/>
    <col min="5375" max="5380" width="0" hidden="1" customWidth="1"/>
    <col min="5381" max="5381" width="12" customWidth="1"/>
    <col min="5382" max="5382" width="0" hidden="1" customWidth="1"/>
    <col min="5383" max="5383" width="11.85546875" customWidth="1"/>
    <col min="5384" max="5384" width="11.28515625" customWidth="1"/>
    <col min="5626" max="5626" width="4.28515625" customWidth="1"/>
    <col min="5627" max="5627" width="26.28515625" customWidth="1"/>
    <col min="5629" max="5629" width="17.42578125" customWidth="1"/>
    <col min="5630" max="5630" width="16.5703125" customWidth="1"/>
    <col min="5631" max="5636" width="0" hidden="1" customWidth="1"/>
    <col min="5637" max="5637" width="12" customWidth="1"/>
    <col min="5638" max="5638" width="0" hidden="1" customWidth="1"/>
    <col min="5639" max="5639" width="11.85546875" customWidth="1"/>
    <col min="5640" max="5640" width="11.28515625" customWidth="1"/>
    <col min="5882" max="5882" width="4.28515625" customWidth="1"/>
    <col min="5883" max="5883" width="26.28515625" customWidth="1"/>
    <col min="5885" max="5885" width="17.42578125" customWidth="1"/>
    <col min="5886" max="5886" width="16.5703125" customWidth="1"/>
    <col min="5887" max="5892" width="0" hidden="1" customWidth="1"/>
    <col min="5893" max="5893" width="12" customWidth="1"/>
    <col min="5894" max="5894" width="0" hidden="1" customWidth="1"/>
    <col min="5895" max="5895" width="11.85546875" customWidth="1"/>
    <col min="5896" max="5896" width="11.28515625" customWidth="1"/>
    <col min="6138" max="6138" width="4.28515625" customWidth="1"/>
    <col min="6139" max="6139" width="26.28515625" customWidth="1"/>
    <col min="6141" max="6141" width="17.42578125" customWidth="1"/>
    <col min="6142" max="6142" width="16.5703125" customWidth="1"/>
    <col min="6143" max="6148" width="0" hidden="1" customWidth="1"/>
    <col min="6149" max="6149" width="12" customWidth="1"/>
    <col min="6150" max="6150" width="0" hidden="1" customWidth="1"/>
    <col min="6151" max="6151" width="11.85546875" customWidth="1"/>
    <col min="6152" max="6152" width="11.28515625" customWidth="1"/>
    <col min="6394" max="6394" width="4.28515625" customWidth="1"/>
    <col min="6395" max="6395" width="26.28515625" customWidth="1"/>
    <col min="6397" max="6397" width="17.42578125" customWidth="1"/>
    <col min="6398" max="6398" width="16.5703125" customWidth="1"/>
    <col min="6399" max="6404" width="0" hidden="1" customWidth="1"/>
    <col min="6405" max="6405" width="12" customWidth="1"/>
    <col min="6406" max="6406" width="0" hidden="1" customWidth="1"/>
    <col min="6407" max="6407" width="11.85546875" customWidth="1"/>
    <col min="6408" max="6408" width="11.28515625" customWidth="1"/>
    <col min="6650" max="6650" width="4.28515625" customWidth="1"/>
    <col min="6651" max="6651" width="26.28515625" customWidth="1"/>
    <col min="6653" max="6653" width="17.42578125" customWidth="1"/>
    <col min="6654" max="6654" width="16.5703125" customWidth="1"/>
    <col min="6655" max="6660" width="0" hidden="1" customWidth="1"/>
    <col min="6661" max="6661" width="12" customWidth="1"/>
    <col min="6662" max="6662" width="0" hidden="1" customWidth="1"/>
    <col min="6663" max="6663" width="11.85546875" customWidth="1"/>
    <col min="6664" max="6664" width="11.28515625" customWidth="1"/>
    <col min="6906" max="6906" width="4.28515625" customWidth="1"/>
    <col min="6907" max="6907" width="26.28515625" customWidth="1"/>
    <col min="6909" max="6909" width="17.42578125" customWidth="1"/>
    <col min="6910" max="6910" width="16.5703125" customWidth="1"/>
    <col min="6911" max="6916" width="0" hidden="1" customWidth="1"/>
    <col min="6917" max="6917" width="12" customWidth="1"/>
    <col min="6918" max="6918" width="0" hidden="1" customWidth="1"/>
    <col min="6919" max="6919" width="11.85546875" customWidth="1"/>
    <col min="6920" max="6920" width="11.28515625" customWidth="1"/>
    <col min="7162" max="7162" width="4.28515625" customWidth="1"/>
    <col min="7163" max="7163" width="26.28515625" customWidth="1"/>
    <col min="7165" max="7165" width="17.42578125" customWidth="1"/>
    <col min="7166" max="7166" width="16.5703125" customWidth="1"/>
    <col min="7167" max="7172" width="0" hidden="1" customWidth="1"/>
    <col min="7173" max="7173" width="12" customWidth="1"/>
    <col min="7174" max="7174" width="0" hidden="1" customWidth="1"/>
    <col min="7175" max="7175" width="11.85546875" customWidth="1"/>
    <col min="7176" max="7176" width="11.28515625" customWidth="1"/>
    <col min="7418" max="7418" width="4.28515625" customWidth="1"/>
    <col min="7419" max="7419" width="26.28515625" customWidth="1"/>
    <col min="7421" max="7421" width="17.42578125" customWidth="1"/>
    <col min="7422" max="7422" width="16.5703125" customWidth="1"/>
    <col min="7423" max="7428" width="0" hidden="1" customWidth="1"/>
    <col min="7429" max="7429" width="12" customWidth="1"/>
    <col min="7430" max="7430" width="0" hidden="1" customWidth="1"/>
    <col min="7431" max="7431" width="11.85546875" customWidth="1"/>
    <col min="7432" max="7432" width="11.28515625" customWidth="1"/>
    <col min="7674" max="7674" width="4.28515625" customWidth="1"/>
    <col min="7675" max="7675" width="26.28515625" customWidth="1"/>
    <col min="7677" max="7677" width="17.42578125" customWidth="1"/>
    <col min="7678" max="7678" width="16.5703125" customWidth="1"/>
    <col min="7679" max="7684" width="0" hidden="1" customWidth="1"/>
    <col min="7685" max="7685" width="12" customWidth="1"/>
    <col min="7686" max="7686" width="0" hidden="1" customWidth="1"/>
    <col min="7687" max="7687" width="11.85546875" customWidth="1"/>
    <col min="7688" max="7688" width="11.28515625" customWidth="1"/>
    <col min="7930" max="7930" width="4.28515625" customWidth="1"/>
    <col min="7931" max="7931" width="26.28515625" customWidth="1"/>
    <col min="7933" max="7933" width="17.42578125" customWidth="1"/>
    <col min="7934" max="7934" width="16.5703125" customWidth="1"/>
    <col min="7935" max="7940" width="0" hidden="1" customWidth="1"/>
    <col min="7941" max="7941" width="12" customWidth="1"/>
    <col min="7942" max="7942" width="0" hidden="1" customWidth="1"/>
    <col min="7943" max="7943" width="11.85546875" customWidth="1"/>
    <col min="7944" max="7944" width="11.28515625" customWidth="1"/>
    <col min="8186" max="8186" width="4.28515625" customWidth="1"/>
    <col min="8187" max="8187" width="26.28515625" customWidth="1"/>
    <col min="8189" max="8189" width="17.42578125" customWidth="1"/>
    <col min="8190" max="8190" width="16.5703125" customWidth="1"/>
    <col min="8191" max="8196" width="0" hidden="1" customWidth="1"/>
    <col min="8197" max="8197" width="12" customWidth="1"/>
    <col min="8198" max="8198" width="0" hidden="1" customWidth="1"/>
    <col min="8199" max="8199" width="11.85546875" customWidth="1"/>
    <col min="8200" max="8200" width="11.28515625" customWidth="1"/>
    <col min="8442" max="8442" width="4.28515625" customWidth="1"/>
    <col min="8443" max="8443" width="26.28515625" customWidth="1"/>
    <col min="8445" max="8445" width="17.42578125" customWidth="1"/>
    <col min="8446" max="8446" width="16.5703125" customWidth="1"/>
    <col min="8447" max="8452" width="0" hidden="1" customWidth="1"/>
    <col min="8453" max="8453" width="12" customWidth="1"/>
    <col min="8454" max="8454" width="0" hidden="1" customWidth="1"/>
    <col min="8455" max="8455" width="11.85546875" customWidth="1"/>
    <col min="8456" max="8456" width="11.28515625" customWidth="1"/>
    <col min="8698" max="8698" width="4.28515625" customWidth="1"/>
    <col min="8699" max="8699" width="26.28515625" customWidth="1"/>
    <col min="8701" max="8701" width="17.42578125" customWidth="1"/>
    <col min="8702" max="8702" width="16.5703125" customWidth="1"/>
    <col min="8703" max="8708" width="0" hidden="1" customWidth="1"/>
    <col min="8709" max="8709" width="12" customWidth="1"/>
    <col min="8710" max="8710" width="0" hidden="1" customWidth="1"/>
    <col min="8711" max="8711" width="11.85546875" customWidth="1"/>
    <col min="8712" max="8712" width="11.28515625" customWidth="1"/>
    <col min="8954" max="8954" width="4.28515625" customWidth="1"/>
    <col min="8955" max="8955" width="26.28515625" customWidth="1"/>
    <col min="8957" max="8957" width="17.42578125" customWidth="1"/>
    <col min="8958" max="8958" width="16.5703125" customWidth="1"/>
    <col min="8959" max="8964" width="0" hidden="1" customWidth="1"/>
    <col min="8965" max="8965" width="12" customWidth="1"/>
    <col min="8966" max="8966" width="0" hidden="1" customWidth="1"/>
    <col min="8967" max="8967" width="11.85546875" customWidth="1"/>
    <col min="8968" max="8968" width="11.28515625" customWidth="1"/>
    <col min="9210" max="9210" width="4.28515625" customWidth="1"/>
    <col min="9211" max="9211" width="26.28515625" customWidth="1"/>
    <col min="9213" max="9213" width="17.42578125" customWidth="1"/>
    <col min="9214" max="9214" width="16.5703125" customWidth="1"/>
    <col min="9215" max="9220" width="0" hidden="1" customWidth="1"/>
    <col min="9221" max="9221" width="12" customWidth="1"/>
    <col min="9222" max="9222" width="0" hidden="1" customWidth="1"/>
    <col min="9223" max="9223" width="11.85546875" customWidth="1"/>
    <col min="9224" max="9224" width="11.28515625" customWidth="1"/>
    <col min="9466" max="9466" width="4.28515625" customWidth="1"/>
    <col min="9467" max="9467" width="26.28515625" customWidth="1"/>
    <col min="9469" max="9469" width="17.42578125" customWidth="1"/>
    <col min="9470" max="9470" width="16.5703125" customWidth="1"/>
    <col min="9471" max="9476" width="0" hidden="1" customWidth="1"/>
    <col min="9477" max="9477" width="12" customWidth="1"/>
    <col min="9478" max="9478" width="0" hidden="1" customWidth="1"/>
    <col min="9479" max="9479" width="11.85546875" customWidth="1"/>
    <col min="9480" max="9480" width="11.28515625" customWidth="1"/>
    <col min="9722" max="9722" width="4.28515625" customWidth="1"/>
    <col min="9723" max="9723" width="26.28515625" customWidth="1"/>
    <col min="9725" max="9725" width="17.42578125" customWidth="1"/>
    <col min="9726" max="9726" width="16.5703125" customWidth="1"/>
    <col min="9727" max="9732" width="0" hidden="1" customWidth="1"/>
    <col min="9733" max="9733" width="12" customWidth="1"/>
    <col min="9734" max="9734" width="0" hidden="1" customWidth="1"/>
    <col min="9735" max="9735" width="11.85546875" customWidth="1"/>
    <col min="9736" max="9736" width="11.28515625" customWidth="1"/>
    <col min="9978" max="9978" width="4.28515625" customWidth="1"/>
    <col min="9979" max="9979" width="26.28515625" customWidth="1"/>
    <col min="9981" max="9981" width="17.42578125" customWidth="1"/>
    <col min="9982" max="9982" width="16.5703125" customWidth="1"/>
    <col min="9983" max="9988" width="0" hidden="1" customWidth="1"/>
    <col min="9989" max="9989" width="12" customWidth="1"/>
    <col min="9990" max="9990" width="0" hidden="1" customWidth="1"/>
    <col min="9991" max="9991" width="11.85546875" customWidth="1"/>
    <col min="9992" max="9992" width="11.28515625" customWidth="1"/>
    <col min="10234" max="10234" width="4.28515625" customWidth="1"/>
    <col min="10235" max="10235" width="26.28515625" customWidth="1"/>
    <col min="10237" max="10237" width="17.42578125" customWidth="1"/>
    <col min="10238" max="10238" width="16.5703125" customWidth="1"/>
    <col min="10239" max="10244" width="0" hidden="1" customWidth="1"/>
    <col min="10245" max="10245" width="12" customWidth="1"/>
    <col min="10246" max="10246" width="0" hidden="1" customWidth="1"/>
    <col min="10247" max="10247" width="11.85546875" customWidth="1"/>
    <col min="10248" max="10248" width="11.28515625" customWidth="1"/>
    <col min="10490" max="10490" width="4.28515625" customWidth="1"/>
    <col min="10491" max="10491" width="26.28515625" customWidth="1"/>
    <col min="10493" max="10493" width="17.42578125" customWidth="1"/>
    <col min="10494" max="10494" width="16.5703125" customWidth="1"/>
    <col min="10495" max="10500" width="0" hidden="1" customWidth="1"/>
    <col min="10501" max="10501" width="12" customWidth="1"/>
    <col min="10502" max="10502" width="0" hidden="1" customWidth="1"/>
    <col min="10503" max="10503" width="11.85546875" customWidth="1"/>
    <col min="10504" max="10504" width="11.28515625" customWidth="1"/>
    <col min="10746" max="10746" width="4.28515625" customWidth="1"/>
    <col min="10747" max="10747" width="26.28515625" customWidth="1"/>
    <col min="10749" max="10749" width="17.42578125" customWidth="1"/>
    <col min="10750" max="10750" width="16.5703125" customWidth="1"/>
    <col min="10751" max="10756" width="0" hidden="1" customWidth="1"/>
    <col min="10757" max="10757" width="12" customWidth="1"/>
    <col min="10758" max="10758" width="0" hidden="1" customWidth="1"/>
    <col min="10759" max="10759" width="11.85546875" customWidth="1"/>
    <col min="10760" max="10760" width="11.28515625" customWidth="1"/>
    <col min="11002" max="11002" width="4.28515625" customWidth="1"/>
    <col min="11003" max="11003" width="26.28515625" customWidth="1"/>
    <col min="11005" max="11005" width="17.42578125" customWidth="1"/>
    <col min="11006" max="11006" width="16.5703125" customWidth="1"/>
    <col min="11007" max="11012" width="0" hidden="1" customWidth="1"/>
    <col min="11013" max="11013" width="12" customWidth="1"/>
    <col min="11014" max="11014" width="0" hidden="1" customWidth="1"/>
    <col min="11015" max="11015" width="11.85546875" customWidth="1"/>
    <col min="11016" max="11016" width="11.28515625" customWidth="1"/>
    <col min="11258" max="11258" width="4.28515625" customWidth="1"/>
    <col min="11259" max="11259" width="26.28515625" customWidth="1"/>
    <col min="11261" max="11261" width="17.42578125" customWidth="1"/>
    <col min="11262" max="11262" width="16.5703125" customWidth="1"/>
    <col min="11263" max="11268" width="0" hidden="1" customWidth="1"/>
    <col min="11269" max="11269" width="12" customWidth="1"/>
    <col min="11270" max="11270" width="0" hidden="1" customWidth="1"/>
    <col min="11271" max="11271" width="11.85546875" customWidth="1"/>
    <col min="11272" max="11272" width="11.28515625" customWidth="1"/>
    <col min="11514" max="11514" width="4.28515625" customWidth="1"/>
    <col min="11515" max="11515" width="26.28515625" customWidth="1"/>
    <col min="11517" max="11517" width="17.42578125" customWidth="1"/>
    <col min="11518" max="11518" width="16.5703125" customWidth="1"/>
    <col min="11519" max="11524" width="0" hidden="1" customWidth="1"/>
    <col min="11525" max="11525" width="12" customWidth="1"/>
    <col min="11526" max="11526" width="0" hidden="1" customWidth="1"/>
    <col min="11527" max="11527" width="11.85546875" customWidth="1"/>
    <col min="11528" max="11528" width="11.28515625" customWidth="1"/>
    <col min="11770" max="11770" width="4.28515625" customWidth="1"/>
    <col min="11771" max="11771" width="26.28515625" customWidth="1"/>
    <col min="11773" max="11773" width="17.42578125" customWidth="1"/>
    <col min="11774" max="11774" width="16.5703125" customWidth="1"/>
    <col min="11775" max="11780" width="0" hidden="1" customWidth="1"/>
    <col min="11781" max="11781" width="12" customWidth="1"/>
    <col min="11782" max="11782" width="0" hidden="1" customWidth="1"/>
    <col min="11783" max="11783" width="11.85546875" customWidth="1"/>
    <col min="11784" max="11784" width="11.28515625" customWidth="1"/>
    <col min="12026" max="12026" width="4.28515625" customWidth="1"/>
    <col min="12027" max="12027" width="26.28515625" customWidth="1"/>
    <col min="12029" max="12029" width="17.42578125" customWidth="1"/>
    <col min="12030" max="12030" width="16.5703125" customWidth="1"/>
    <col min="12031" max="12036" width="0" hidden="1" customWidth="1"/>
    <col min="12037" max="12037" width="12" customWidth="1"/>
    <col min="12038" max="12038" width="0" hidden="1" customWidth="1"/>
    <col min="12039" max="12039" width="11.85546875" customWidth="1"/>
    <col min="12040" max="12040" width="11.28515625" customWidth="1"/>
    <col min="12282" max="12282" width="4.28515625" customWidth="1"/>
    <col min="12283" max="12283" width="26.28515625" customWidth="1"/>
    <col min="12285" max="12285" width="17.42578125" customWidth="1"/>
    <col min="12286" max="12286" width="16.5703125" customWidth="1"/>
    <col min="12287" max="12292" width="0" hidden="1" customWidth="1"/>
    <col min="12293" max="12293" width="12" customWidth="1"/>
    <col min="12294" max="12294" width="0" hidden="1" customWidth="1"/>
    <col min="12295" max="12295" width="11.85546875" customWidth="1"/>
    <col min="12296" max="12296" width="11.28515625" customWidth="1"/>
    <col min="12538" max="12538" width="4.28515625" customWidth="1"/>
    <col min="12539" max="12539" width="26.28515625" customWidth="1"/>
    <col min="12541" max="12541" width="17.42578125" customWidth="1"/>
    <col min="12542" max="12542" width="16.5703125" customWidth="1"/>
    <col min="12543" max="12548" width="0" hidden="1" customWidth="1"/>
    <col min="12549" max="12549" width="12" customWidth="1"/>
    <col min="12550" max="12550" width="0" hidden="1" customWidth="1"/>
    <col min="12551" max="12551" width="11.85546875" customWidth="1"/>
    <col min="12552" max="12552" width="11.28515625" customWidth="1"/>
    <col min="12794" max="12794" width="4.28515625" customWidth="1"/>
    <col min="12795" max="12795" width="26.28515625" customWidth="1"/>
    <col min="12797" max="12797" width="17.42578125" customWidth="1"/>
    <col min="12798" max="12798" width="16.5703125" customWidth="1"/>
    <col min="12799" max="12804" width="0" hidden="1" customWidth="1"/>
    <col min="12805" max="12805" width="12" customWidth="1"/>
    <col min="12806" max="12806" width="0" hidden="1" customWidth="1"/>
    <col min="12807" max="12807" width="11.85546875" customWidth="1"/>
    <col min="12808" max="12808" width="11.28515625" customWidth="1"/>
    <col min="13050" max="13050" width="4.28515625" customWidth="1"/>
    <col min="13051" max="13051" width="26.28515625" customWidth="1"/>
    <col min="13053" max="13053" width="17.42578125" customWidth="1"/>
    <col min="13054" max="13054" width="16.5703125" customWidth="1"/>
    <col min="13055" max="13060" width="0" hidden="1" customWidth="1"/>
    <col min="13061" max="13061" width="12" customWidth="1"/>
    <col min="13062" max="13062" width="0" hidden="1" customWidth="1"/>
    <col min="13063" max="13063" width="11.85546875" customWidth="1"/>
    <col min="13064" max="13064" width="11.28515625" customWidth="1"/>
    <col min="13306" max="13306" width="4.28515625" customWidth="1"/>
    <col min="13307" max="13307" width="26.28515625" customWidth="1"/>
    <col min="13309" max="13309" width="17.42578125" customWidth="1"/>
    <col min="13310" max="13310" width="16.5703125" customWidth="1"/>
    <col min="13311" max="13316" width="0" hidden="1" customWidth="1"/>
    <col min="13317" max="13317" width="12" customWidth="1"/>
    <col min="13318" max="13318" width="0" hidden="1" customWidth="1"/>
    <col min="13319" max="13319" width="11.85546875" customWidth="1"/>
    <col min="13320" max="13320" width="11.28515625" customWidth="1"/>
    <col min="13562" max="13562" width="4.28515625" customWidth="1"/>
    <col min="13563" max="13563" width="26.28515625" customWidth="1"/>
    <col min="13565" max="13565" width="17.42578125" customWidth="1"/>
    <col min="13566" max="13566" width="16.5703125" customWidth="1"/>
    <col min="13567" max="13572" width="0" hidden="1" customWidth="1"/>
    <col min="13573" max="13573" width="12" customWidth="1"/>
    <col min="13574" max="13574" width="0" hidden="1" customWidth="1"/>
    <col min="13575" max="13575" width="11.85546875" customWidth="1"/>
    <col min="13576" max="13576" width="11.28515625" customWidth="1"/>
    <col min="13818" max="13818" width="4.28515625" customWidth="1"/>
    <col min="13819" max="13819" width="26.28515625" customWidth="1"/>
    <col min="13821" max="13821" width="17.42578125" customWidth="1"/>
    <col min="13822" max="13822" width="16.5703125" customWidth="1"/>
    <col min="13823" max="13828" width="0" hidden="1" customWidth="1"/>
    <col min="13829" max="13829" width="12" customWidth="1"/>
    <col min="13830" max="13830" width="0" hidden="1" customWidth="1"/>
    <col min="13831" max="13831" width="11.85546875" customWidth="1"/>
    <col min="13832" max="13832" width="11.28515625" customWidth="1"/>
    <col min="14074" max="14074" width="4.28515625" customWidth="1"/>
    <col min="14075" max="14075" width="26.28515625" customWidth="1"/>
    <col min="14077" max="14077" width="17.42578125" customWidth="1"/>
    <col min="14078" max="14078" width="16.5703125" customWidth="1"/>
    <col min="14079" max="14084" width="0" hidden="1" customWidth="1"/>
    <col min="14085" max="14085" width="12" customWidth="1"/>
    <col min="14086" max="14086" width="0" hidden="1" customWidth="1"/>
    <col min="14087" max="14087" width="11.85546875" customWidth="1"/>
    <col min="14088" max="14088" width="11.28515625" customWidth="1"/>
    <col min="14330" max="14330" width="4.28515625" customWidth="1"/>
    <col min="14331" max="14331" width="26.28515625" customWidth="1"/>
    <col min="14333" max="14333" width="17.42578125" customWidth="1"/>
    <col min="14334" max="14334" width="16.5703125" customWidth="1"/>
    <col min="14335" max="14340" width="0" hidden="1" customWidth="1"/>
    <col min="14341" max="14341" width="12" customWidth="1"/>
    <col min="14342" max="14342" width="0" hidden="1" customWidth="1"/>
    <col min="14343" max="14343" width="11.85546875" customWidth="1"/>
    <col min="14344" max="14344" width="11.28515625" customWidth="1"/>
    <col min="14586" max="14586" width="4.28515625" customWidth="1"/>
    <col min="14587" max="14587" width="26.28515625" customWidth="1"/>
    <col min="14589" max="14589" width="17.42578125" customWidth="1"/>
    <col min="14590" max="14590" width="16.5703125" customWidth="1"/>
    <col min="14591" max="14596" width="0" hidden="1" customWidth="1"/>
    <col min="14597" max="14597" width="12" customWidth="1"/>
    <col min="14598" max="14598" width="0" hidden="1" customWidth="1"/>
    <col min="14599" max="14599" width="11.85546875" customWidth="1"/>
    <col min="14600" max="14600" width="11.28515625" customWidth="1"/>
    <col min="14842" max="14842" width="4.28515625" customWidth="1"/>
    <col min="14843" max="14843" width="26.28515625" customWidth="1"/>
    <col min="14845" max="14845" width="17.42578125" customWidth="1"/>
    <col min="14846" max="14846" width="16.5703125" customWidth="1"/>
    <col min="14847" max="14852" width="0" hidden="1" customWidth="1"/>
    <col min="14853" max="14853" width="12" customWidth="1"/>
    <col min="14854" max="14854" width="0" hidden="1" customWidth="1"/>
    <col min="14855" max="14855" width="11.85546875" customWidth="1"/>
    <col min="14856" max="14856" width="11.28515625" customWidth="1"/>
    <col min="15098" max="15098" width="4.28515625" customWidth="1"/>
    <col min="15099" max="15099" width="26.28515625" customWidth="1"/>
    <col min="15101" max="15101" width="17.42578125" customWidth="1"/>
    <col min="15102" max="15102" width="16.5703125" customWidth="1"/>
    <col min="15103" max="15108" width="0" hidden="1" customWidth="1"/>
    <col min="15109" max="15109" width="12" customWidth="1"/>
    <col min="15110" max="15110" width="0" hidden="1" customWidth="1"/>
    <col min="15111" max="15111" width="11.85546875" customWidth="1"/>
    <col min="15112" max="15112" width="11.28515625" customWidth="1"/>
    <col min="15354" max="15354" width="4.28515625" customWidth="1"/>
    <col min="15355" max="15355" width="26.28515625" customWidth="1"/>
    <col min="15357" max="15357" width="17.42578125" customWidth="1"/>
    <col min="15358" max="15358" width="16.5703125" customWidth="1"/>
    <col min="15359" max="15364" width="0" hidden="1" customWidth="1"/>
    <col min="15365" max="15365" width="12" customWidth="1"/>
    <col min="15366" max="15366" width="0" hidden="1" customWidth="1"/>
    <col min="15367" max="15367" width="11.85546875" customWidth="1"/>
    <col min="15368" max="15368" width="11.28515625" customWidth="1"/>
    <col min="15610" max="15610" width="4.28515625" customWidth="1"/>
    <col min="15611" max="15611" width="26.28515625" customWidth="1"/>
    <col min="15613" max="15613" width="17.42578125" customWidth="1"/>
    <col min="15614" max="15614" width="16.5703125" customWidth="1"/>
    <col min="15615" max="15620" width="0" hidden="1" customWidth="1"/>
    <col min="15621" max="15621" width="12" customWidth="1"/>
    <col min="15622" max="15622" width="0" hidden="1" customWidth="1"/>
    <col min="15623" max="15623" width="11.85546875" customWidth="1"/>
    <col min="15624" max="15624" width="11.28515625" customWidth="1"/>
    <col min="15866" max="15866" width="4.28515625" customWidth="1"/>
    <col min="15867" max="15867" width="26.28515625" customWidth="1"/>
    <col min="15869" max="15869" width="17.42578125" customWidth="1"/>
    <col min="15870" max="15870" width="16.5703125" customWidth="1"/>
    <col min="15871" max="15876" width="0" hidden="1" customWidth="1"/>
    <col min="15877" max="15877" width="12" customWidth="1"/>
    <col min="15878" max="15878" width="0" hidden="1" customWidth="1"/>
    <col min="15879" max="15879" width="11.85546875" customWidth="1"/>
    <col min="15880" max="15880" width="11.28515625" customWidth="1"/>
    <col min="16122" max="16122" width="4.28515625" customWidth="1"/>
    <col min="16123" max="16123" width="26.28515625" customWidth="1"/>
    <col min="16125" max="16125" width="17.42578125" customWidth="1"/>
    <col min="16126" max="16126" width="16.5703125" customWidth="1"/>
    <col min="16127" max="16132" width="0" hidden="1" customWidth="1"/>
    <col min="16133" max="16133" width="12" customWidth="1"/>
    <col min="16134" max="16134" width="0" hidden="1" customWidth="1"/>
    <col min="16135" max="16135" width="11.85546875" customWidth="1"/>
    <col min="16136" max="16136" width="11.28515625" customWidth="1"/>
  </cols>
  <sheetData>
    <row r="1" spans="1:8" x14ac:dyDescent="0.25">
      <c r="D1" s="439" t="s">
        <v>332</v>
      </c>
      <c r="E1" s="439"/>
    </row>
    <row r="2" spans="1:8" x14ac:dyDescent="0.25">
      <c r="D2" s="406" t="s">
        <v>209</v>
      </c>
      <c r="E2" s="406"/>
    </row>
    <row r="3" spans="1:8" x14ac:dyDescent="0.25">
      <c r="D3" s="406" t="s">
        <v>2</v>
      </c>
      <c r="E3" s="406"/>
    </row>
    <row r="4" spans="1:8" x14ac:dyDescent="0.25">
      <c r="B4" s="218"/>
      <c r="D4" s="447" t="s">
        <v>565</v>
      </c>
      <c r="E4" s="447"/>
    </row>
    <row r="5" spans="1:8" ht="18" x14ac:dyDescent="0.25">
      <c r="D5" s="345"/>
      <c r="E5" s="345"/>
    </row>
    <row r="6" spans="1:8" x14ac:dyDescent="0.25">
      <c r="A6" s="440" t="s">
        <v>559</v>
      </c>
      <c r="B6" s="440"/>
      <c r="C6" s="440"/>
      <c r="D6" s="440"/>
      <c r="E6" s="440"/>
      <c r="F6" s="440"/>
    </row>
    <row r="7" spans="1:8" ht="18.75" customHeight="1" x14ac:dyDescent="0.25">
      <c r="A7" s="440"/>
      <c r="B7" s="440"/>
      <c r="C7" s="440"/>
      <c r="D7" s="440"/>
      <c r="E7" s="440"/>
      <c r="F7" s="440"/>
    </row>
    <row r="8" spans="1:8" ht="23.25" customHeight="1" x14ac:dyDescent="0.25">
      <c r="A8" s="440"/>
      <c r="B8" s="440"/>
      <c r="C8" s="440"/>
      <c r="D8" s="440"/>
      <c r="E8" s="440"/>
      <c r="F8" s="440"/>
      <c r="G8" s="345"/>
      <c r="H8" s="345"/>
    </row>
    <row r="9" spans="1:8" ht="18" x14ac:dyDescent="0.25">
      <c r="A9" s="345"/>
      <c r="B9" s="345"/>
      <c r="C9" s="345"/>
      <c r="D9" s="345"/>
      <c r="E9" s="345"/>
      <c r="F9" s="345"/>
      <c r="G9" s="345"/>
      <c r="H9" s="345"/>
    </row>
    <row r="10" spans="1:8" x14ac:dyDescent="0.25">
      <c r="A10" s="441" t="s">
        <v>187</v>
      </c>
      <c r="B10" s="443" t="s">
        <v>512</v>
      </c>
      <c r="C10" s="444" t="s">
        <v>210</v>
      </c>
      <c r="D10" s="445" t="s">
        <v>513</v>
      </c>
      <c r="E10" s="446"/>
      <c r="F10" s="446"/>
    </row>
    <row r="11" spans="1:8" x14ac:dyDescent="0.25">
      <c r="A11" s="442"/>
      <c r="B11" s="442"/>
      <c r="C11" s="442"/>
      <c r="D11" s="358" t="s">
        <v>514</v>
      </c>
      <c r="E11" s="358" t="s">
        <v>515</v>
      </c>
      <c r="F11" s="358" t="s">
        <v>531</v>
      </c>
    </row>
    <row r="12" spans="1:8" s="220" customFormat="1" ht="110.25" x14ac:dyDescent="0.2">
      <c r="A12" s="222"/>
      <c r="B12" s="381" t="s">
        <v>516</v>
      </c>
      <c r="C12" s="382"/>
      <c r="D12" s="161">
        <f>D13+D16+D19</f>
        <v>84955.562919999997</v>
      </c>
      <c r="E12" s="161">
        <f t="shared" ref="E12:F12" si="0">E13+E16+E19</f>
        <v>43587.131869999997</v>
      </c>
      <c r="F12" s="161">
        <f t="shared" si="0"/>
        <v>42299</v>
      </c>
    </row>
    <row r="13" spans="1:8" s="16" customFormat="1" ht="28.5" x14ac:dyDescent="0.25">
      <c r="A13" s="222">
        <v>1</v>
      </c>
      <c r="B13" s="383" t="s">
        <v>458</v>
      </c>
      <c r="C13" s="384"/>
      <c r="D13" s="385">
        <f>SUM(D14:D15)</f>
        <v>45566.406600000002</v>
      </c>
      <c r="E13" s="385">
        <f t="shared" ref="E13:F13" si="1">SUM(E14:E15)</f>
        <v>0</v>
      </c>
      <c r="F13" s="385">
        <f t="shared" si="1"/>
        <v>0</v>
      </c>
    </row>
    <row r="14" spans="1:8" ht="45" x14ac:dyDescent="0.25">
      <c r="A14" s="226" t="s">
        <v>517</v>
      </c>
      <c r="B14" s="234" t="s">
        <v>319</v>
      </c>
      <c r="C14" s="359" t="s">
        <v>119</v>
      </c>
      <c r="D14" s="163">
        <f>'приложение 5.1 '!F92+'приложение 5.1 '!F95</f>
        <v>29056.641110000004</v>
      </c>
      <c r="E14" s="163">
        <f>'приложение 5.1 '!G92+'приложение 5.1 '!G95</f>
        <v>0</v>
      </c>
      <c r="F14" s="163">
        <f>'приложение 5.1 '!H92+'приложение 5.1 '!H95</f>
        <v>0</v>
      </c>
    </row>
    <row r="15" spans="1:8" ht="30" x14ac:dyDescent="0.25">
      <c r="A15" s="226" t="s">
        <v>549</v>
      </c>
      <c r="B15" s="234" t="s">
        <v>544</v>
      </c>
      <c r="C15" s="359" t="s">
        <v>123</v>
      </c>
      <c r="D15" s="163">
        <f>'приложение 5.1 '!F88</f>
        <v>16509.765490000002</v>
      </c>
      <c r="E15" s="163">
        <f>'приложение 5.1 '!G88</f>
        <v>0</v>
      </c>
      <c r="F15" s="163">
        <f>'приложение 5.1 '!H88</f>
        <v>0</v>
      </c>
    </row>
    <row r="16" spans="1:8" ht="31.5" x14ac:dyDescent="0.25">
      <c r="A16" s="222" t="s">
        <v>192</v>
      </c>
      <c r="B16" s="380" t="s">
        <v>294</v>
      </c>
      <c r="C16" s="360" t="s">
        <v>123</v>
      </c>
      <c r="D16" s="221">
        <f>SUM(D17:D18)</f>
        <v>747.37869000000001</v>
      </c>
      <c r="E16" s="221">
        <f t="shared" ref="E16:F16" si="2">E17</f>
        <v>748.13187000000005</v>
      </c>
      <c r="F16" s="221">
        <f t="shared" si="2"/>
        <v>0</v>
      </c>
    </row>
    <row r="17" spans="1:6" s="225" customFormat="1" ht="60" x14ac:dyDescent="0.25">
      <c r="A17" s="226" t="s">
        <v>519</v>
      </c>
      <c r="B17" s="234" t="s">
        <v>321</v>
      </c>
      <c r="C17" s="359" t="s">
        <v>123</v>
      </c>
      <c r="D17" s="163">
        <f>'приложение 5.1 '!F171</f>
        <v>683.07693000000006</v>
      </c>
      <c r="E17" s="163">
        <f>'приложение 5.1 '!G171</f>
        <v>748.13187000000005</v>
      </c>
      <c r="F17" s="163">
        <f>'приложение 5.1 '!H171</f>
        <v>0</v>
      </c>
    </row>
    <row r="18" spans="1:6" s="225" customFormat="1" ht="75" x14ac:dyDescent="0.25">
      <c r="A18" s="226" t="s">
        <v>521</v>
      </c>
      <c r="B18" s="367" t="s">
        <v>535</v>
      </c>
      <c r="C18" s="368" t="s">
        <v>119</v>
      </c>
      <c r="D18" s="369">
        <f>'приложение 5.1 '!F172</f>
        <v>64.301760000000002</v>
      </c>
      <c r="E18" s="369">
        <f>'приложение 5.1 '!G172</f>
        <v>0</v>
      </c>
      <c r="F18" s="369">
        <f>'приложение 5.1 '!H172</f>
        <v>0</v>
      </c>
    </row>
    <row r="19" spans="1:6" ht="31.5" x14ac:dyDescent="0.25">
      <c r="A19" s="386">
        <v>3</v>
      </c>
      <c r="B19" s="388" t="s">
        <v>518</v>
      </c>
      <c r="C19" s="387"/>
      <c r="D19" s="385">
        <f>SUM(D20:D25)</f>
        <v>38641.777629999997</v>
      </c>
      <c r="E19" s="385">
        <f t="shared" ref="E19:F19" si="3">SUM(E20:E25)</f>
        <v>42839</v>
      </c>
      <c r="F19" s="385">
        <f t="shared" si="3"/>
        <v>42299</v>
      </c>
    </row>
    <row r="20" spans="1:6" ht="60" x14ac:dyDescent="0.25">
      <c r="A20" s="226" t="s">
        <v>550</v>
      </c>
      <c r="B20" s="180" t="s">
        <v>520</v>
      </c>
      <c r="C20" s="146" t="s">
        <v>115</v>
      </c>
      <c r="D20" s="163">
        <f>'приложение 5.1 '!F97</f>
        <v>505</v>
      </c>
      <c r="E20" s="163">
        <f>'приложение 5.1 '!G97</f>
        <v>305</v>
      </c>
      <c r="F20" s="163">
        <f>'приложение 5.1 '!H97</f>
        <v>305</v>
      </c>
    </row>
    <row r="21" spans="1:6" ht="30" x14ac:dyDescent="0.25">
      <c r="A21" s="226" t="s">
        <v>551</v>
      </c>
      <c r="B21" s="180" t="s">
        <v>522</v>
      </c>
      <c r="C21" s="146" t="s">
        <v>276</v>
      </c>
      <c r="D21" s="163">
        <f>'приложение 5.1 '!F104</f>
        <v>500</v>
      </c>
      <c r="E21" s="163">
        <f>'приложение 5.1 '!G104</f>
        <v>700</v>
      </c>
      <c r="F21" s="163">
        <f>'приложение 5.1 '!H104</f>
        <v>700</v>
      </c>
    </row>
    <row r="22" spans="1:6" ht="75" x14ac:dyDescent="0.25">
      <c r="A22" s="226" t="s">
        <v>523</v>
      </c>
      <c r="B22" s="223" t="s">
        <v>524</v>
      </c>
      <c r="C22" s="146" t="s">
        <v>532</v>
      </c>
      <c r="D22" s="163">
        <f>'приложение 5.1 '!F108</f>
        <v>24957.037629999999</v>
      </c>
      <c r="E22" s="163">
        <f>'приложение 5.1 '!G108</f>
        <v>29436</v>
      </c>
      <c r="F22" s="163">
        <f>'приложение 5.1 '!H108</f>
        <v>28836</v>
      </c>
    </row>
    <row r="23" spans="1:6" ht="75" x14ac:dyDescent="0.25">
      <c r="A23" s="226" t="s">
        <v>525</v>
      </c>
      <c r="B23" s="180" t="s">
        <v>526</v>
      </c>
      <c r="C23" s="146" t="s">
        <v>211</v>
      </c>
      <c r="D23" s="361">
        <f>'приложение 5.1 '!F136</f>
        <v>12079.14</v>
      </c>
      <c r="E23" s="361">
        <f>'приложение 5.1 '!G136</f>
        <v>12088</v>
      </c>
      <c r="F23" s="361">
        <f>'приложение 5.1 '!H136</f>
        <v>12048</v>
      </c>
    </row>
    <row r="24" spans="1:6" ht="30" x14ac:dyDescent="0.25">
      <c r="A24" s="226" t="s">
        <v>527</v>
      </c>
      <c r="B24" s="224" t="s">
        <v>528</v>
      </c>
      <c r="C24" s="144" t="s">
        <v>127</v>
      </c>
      <c r="D24" s="361">
        <f>'приложение 5.1 '!F156</f>
        <v>590.6</v>
      </c>
      <c r="E24" s="361">
        <f>'приложение 5.1 '!G156</f>
        <v>300</v>
      </c>
      <c r="F24" s="361">
        <f>'приложение 5.1 '!H156</f>
        <v>400</v>
      </c>
    </row>
    <row r="25" spans="1:6" ht="94.5" x14ac:dyDescent="0.25">
      <c r="A25" s="226" t="s">
        <v>529</v>
      </c>
      <c r="B25" s="227" t="s">
        <v>530</v>
      </c>
      <c r="C25" s="228" t="s">
        <v>112</v>
      </c>
      <c r="D25" s="362">
        <f>'приложение 5.1 '!F163</f>
        <v>10</v>
      </c>
      <c r="E25" s="362">
        <f>'приложение 5.1 '!G163</f>
        <v>10</v>
      </c>
      <c r="F25" s="362">
        <f>'приложение 5.1 '!H163</f>
        <v>10</v>
      </c>
    </row>
  </sheetData>
  <mergeCells count="9">
    <mergeCell ref="D1:E1"/>
    <mergeCell ref="A6:F8"/>
    <mergeCell ref="A10:A11"/>
    <mergeCell ref="B10:B11"/>
    <mergeCell ref="C10:C11"/>
    <mergeCell ref="D10:F10"/>
    <mergeCell ref="D2:E2"/>
    <mergeCell ref="D3:E3"/>
    <mergeCell ref="D4:E4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1"/>
  <sheetViews>
    <sheetView workbookViewId="0">
      <selection sqref="A1:C11"/>
    </sheetView>
  </sheetViews>
  <sheetFormatPr defaultRowHeight="15" x14ac:dyDescent="0.25"/>
  <cols>
    <col min="1" max="1" width="22.85546875" customWidth="1"/>
    <col min="2" max="2" width="41" customWidth="1"/>
    <col min="3" max="3" width="19.140625" customWidth="1"/>
    <col min="257" max="257" width="22.85546875" customWidth="1"/>
    <col min="258" max="258" width="53" customWidth="1"/>
    <col min="259" max="259" width="19.140625" customWidth="1"/>
    <col min="513" max="513" width="22.85546875" customWidth="1"/>
    <col min="514" max="514" width="53" customWidth="1"/>
    <col min="515" max="515" width="19.140625" customWidth="1"/>
    <col min="769" max="769" width="22.85546875" customWidth="1"/>
    <col min="770" max="770" width="53" customWidth="1"/>
    <col min="771" max="771" width="19.140625" customWidth="1"/>
    <col min="1025" max="1025" width="22.85546875" customWidth="1"/>
    <col min="1026" max="1026" width="53" customWidth="1"/>
    <col min="1027" max="1027" width="19.140625" customWidth="1"/>
    <col min="1281" max="1281" width="22.85546875" customWidth="1"/>
    <col min="1282" max="1282" width="53" customWidth="1"/>
    <col min="1283" max="1283" width="19.140625" customWidth="1"/>
    <col min="1537" max="1537" width="22.85546875" customWidth="1"/>
    <col min="1538" max="1538" width="53" customWidth="1"/>
    <col min="1539" max="1539" width="19.140625" customWidth="1"/>
    <col min="1793" max="1793" width="22.85546875" customWidth="1"/>
    <col min="1794" max="1794" width="53" customWidth="1"/>
    <col min="1795" max="1795" width="19.140625" customWidth="1"/>
    <col min="2049" max="2049" width="22.85546875" customWidth="1"/>
    <col min="2050" max="2050" width="53" customWidth="1"/>
    <col min="2051" max="2051" width="19.140625" customWidth="1"/>
    <col min="2305" max="2305" width="22.85546875" customWidth="1"/>
    <col min="2306" max="2306" width="53" customWidth="1"/>
    <col min="2307" max="2307" width="19.140625" customWidth="1"/>
    <col min="2561" max="2561" width="22.85546875" customWidth="1"/>
    <col min="2562" max="2562" width="53" customWidth="1"/>
    <col min="2563" max="2563" width="19.140625" customWidth="1"/>
    <col min="2817" max="2817" width="22.85546875" customWidth="1"/>
    <col min="2818" max="2818" width="53" customWidth="1"/>
    <col min="2819" max="2819" width="19.140625" customWidth="1"/>
    <col min="3073" max="3073" width="22.85546875" customWidth="1"/>
    <col min="3074" max="3074" width="53" customWidth="1"/>
    <col min="3075" max="3075" width="19.140625" customWidth="1"/>
    <col min="3329" max="3329" width="22.85546875" customWidth="1"/>
    <col min="3330" max="3330" width="53" customWidth="1"/>
    <col min="3331" max="3331" width="19.140625" customWidth="1"/>
    <col min="3585" max="3585" width="22.85546875" customWidth="1"/>
    <col min="3586" max="3586" width="53" customWidth="1"/>
    <col min="3587" max="3587" width="19.140625" customWidth="1"/>
    <col min="3841" max="3841" width="22.85546875" customWidth="1"/>
    <col min="3842" max="3842" width="53" customWidth="1"/>
    <col min="3843" max="3843" width="19.140625" customWidth="1"/>
    <col min="4097" max="4097" width="22.85546875" customWidth="1"/>
    <col min="4098" max="4098" width="53" customWidth="1"/>
    <col min="4099" max="4099" width="19.140625" customWidth="1"/>
    <col min="4353" max="4353" width="22.85546875" customWidth="1"/>
    <col min="4354" max="4354" width="53" customWidth="1"/>
    <col min="4355" max="4355" width="19.140625" customWidth="1"/>
    <col min="4609" max="4609" width="22.85546875" customWidth="1"/>
    <col min="4610" max="4610" width="53" customWidth="1"/>
    <col min="4611" max="4611" width="19.140625" customWidth="1"/>
    <col min="4865" max="4865" width="22.85546875" customWidth="1"/>
    <col min="4866" max="4866" width="53" customWidth="1"/>
    <col min="4867" max="4867" width="19.140625" customWidth="1"/>
    <col min="5121" max="5121" width="22.85546875" customWidth="1"/>
    <col min="5122" max="5122" width="53" customWidth="1"/>
    <col min="5123" max="5123" width="19.140625" customWidth="1"/>
    <col min="5377" max="5377" width="22.85546875" customWidth="1"/>
    <col min="5378" max="5378" width="53" customWidth="1"/>
    <col min="5379" max="5379" width="19.140625" customWidth="1"/>
    <col min="5633" max="5633" width="22.85546875" customWidth="1"/>
    <col min="5634" max="5634" width="53" customWidth="1"/>
    <col min="5635" max="5635" width="19.140625" customWidth="1"/>
    <col min="5889" max="5889" width="22.85546875" customWidth="1"/>
    <col min="5890" max="5890" width="53" customWidth="1"/>
    <col min="5891" max="5891" width="19.140625" customWidth="1"/>
    <col min="6145" max="6145" width="22.85546875" customWidth="1"/>
    <col min="6146" max="6146" width="53" customWidth="1"/>
    <col min="6147" max="6147" width="19.140625" customWidth="1"/>
    <col min="6401" max="6401" width="22.85546875" customWidth="1"/>
    <col min="6402" max="6402" width="53" customWidth="1"/>
    <col min="6403" max="6403" width="19.140625" customWidth="1"/>
    <col min="6657" max="6657" width="22.85546875" customWidth="1"/>
    <col min="6658" max="6658" width="53" customWidth="1"/>
    <col min="6659" max="6659" width="19.140625" customWidth="1"/>
    <col min="6913" max="6913" width="22.85546875" customWidth="1"/>
    <col min="6914" max="6914" width="53" customWidth="1"/>
    <col min="6915" max="6915" width="19.140625" customWidth="1"/>
    <col min="7169" max="7169" width="22.85546875" customWidth="1"/>
    <col min="7170" max="7170" width="53" customWidth="1"/>
    <col min="7171" max="7171" width="19.140625" customWidth="1"/>
    <col min="7425" max="7425" width="22.85546875" customWidth="1"/>
    <col min="7426" max="7426" width="53" customWidth="1"/>
    <col min="7427" max="7427" width="19.140625" customWidth="1"/>
    <col min="7681" max="7681" width="22.85546875" customWidth="1"/>
    <col min="7682" max="7682" width="53" customWidth="1"/>
    <col min="7683" max="7683" width="19.140625" customWidth="1"/>
    <col min="7937" max="7937" width="22.85546875" customWidth="1"/>
    <col min="7938" max="7938" width="53" customWidth="1"/>
    <col min="7939" max="7939" width="19.140625" customWidth="1"/>
    <col min="8193" max="8193" width="22.85546875" customWidth="1"/>
    <col min="8194" max="8194" width="53" customWidth="1"/>
    <col min="8195" max="8195" width="19.140625" customWidth="1"/>
    <col min="8449" max="8449" width="22.85546875" customWidth="1"/>
    <col min="8450" max="8450" width="53" customWidth="1"/>
    <col min="8451" max="8451" width="19.140625" customWidth="1"/>
    <col min="8705" max="8705" width="22.85546875" customWidth="1"/>
    <col min="8706" max="8706" width="53" customWidth="1"/>
    <col min="8707" max="8707" width="19.140625" customWidth="1"/>
    <col min="8961" max="8961" width="22.85546875" customWidth="1"/>
    <col min="8962" max="8962" width="53" customWidth="1"/>
    <col min="8963" max="8963" width="19.140625" customWidth="1"/>
    <col min="9217" max="9217" width="22.85546875" customWidth="1"/>
    <col min="9218" max="9218" width="53" customWidth="1"/>
    <col min="9219" max="9219" width="19.140625" customWidth="1"/>
    <col min="9473" max="9473" width="22.85546875" customWidth="1"/>
    <col min="9474" max="9474" width="53" customWidth="1"/>
    <col min="9475" max="9475" width="19.140625" customWidth="1"/>
    <col min="9729" max="9729" width="22.85546875" customWidth="1"/>
    <col min="9730" max="9730" width="53" customWidth="1"/>
    <col min="9731" max="9731" width="19.140625" customWidth="1"/>
    <col min="9985" max="9985" width="22.85546875" customWidth="1"/>
    <col min="9986" max="9986" width="53" customWidth="1"/>
    <col min="9987" max="9987" width="19.140625" customWidth="1"/>
    <col min="10241" max="10241" width="22.85546875" customWidth="1"/>
    <col min="10242" max="10242" width="53" customWidth="1"/>
    <col min="10243" max="10243" width="19.140625" customWidth="1"/>
    <col min="10497" max="10497" width="22.85546875" customWidth="1"/>
    <col min="10498" max="10498" width="53" customWidth="1"/>
    <col min="10499" max="10499" width="19.140625" customWidth="1"/>
    <col min="10753" max="10753" width="22.85546875" customWidth="1"/>
    <col min="10754" max="10754" width="53" customWidth="1"/>
    <col min="10755" max="10755" width="19.140625" customWidth="1"/>
    <col min="11009" max="11009" width="22.85546875" customWidth="1"/>
    <col min="11010" max="11010" width="53" customWidth="1"/>
    <col min="11011" max="11011" width="19.140625" customWidth="1"/>
    <col min="11265" max="11265" width="22.85546875" customWidth="1"/>
    <col min="11266" max="11266" width="53" customWidth="1"/>
    <col min="11267" max="11267" width="19.140625" customWidth="1"/>
    <col min="11521" max="11521" width="22.85546875" customWidth="1"/>
    <col min="11522" max="11522" width="53" customWidth="1"/>
    <col min="11523" max="11523" width="19.140625" customWidth="1"/>
    <col min="11777" max="11777" width="22.85546875" customWidth="1"/>
    <col min="11778" max="11778" width="53" customWidth="1"/>
    <col min="11779" max="11779" width="19.140625" customWidth="1"/>
    <col min="12033" max="12033" width="22.85546875" customWidth="1"/>
    <col min="12034" max="12034" width="53" customWidth="1"/>
    <col min="12035" max="12035" width="19.140625" customWidth="1"/>
    <col min="12289" max="12289" width="22.85546875" customWidth="1"/>
    <col min="12290" max="12290" width="53" customWidth="1"/>
    <col min="12291" max="12291" width="19.140625" customWidth="1"/>
    <col min="12545" max="12545" width="22.85546875" customWidth="1"/>
    <col min="12546" max="12546" width="53" customWidth="1"/>
    <col min="12547" max="12547" width="19.140625" customWidth="1"/>
    <col min="12801" max="12801" width="22.85546875" customWidth="1"/>
    <col min="12802" max="12802" width="53" customWidth="1"/>
    <col min="12803" max="12803" width="19.140625" customWidth="1"/>
    <col min="13057" max="13057" width="22.85546875" customWidth="1"/>
    <col min="13058" max="13058" width="53" customWidth="1"/>
    <col min="13059" max="13059" width="19.140625" customWidth="1"/>
    <col min="13313" max="13313" width="22.85546875" customWidth="1"/>
    <col min="13314" max="13314" width="53" customWidth="1"/>
    <col min="13315" max="13315" width="19.140625" customWidth="1"/>
    <col min="13569" max="13569" width="22.85546875" customWidth="1"/>
    <col min="13570" max="13570" width="53" customWidth="1"/>
    <col min="13571" max="13571" width="19.140625" customWidth="1"/>
    <col min="13825" max="13825" width="22.85546875" customWidth="1"/>
    <col min="13826" max="13826" width="53" customWidth="1"/>
    <col min="13827" max="13827" width="19.140625" customWidth="1"/>
    <col min="14081" max="14081" width="22.85546875" customWidth="1"/>
    <col min="14082" max="14082" width="53" customWidth="1"/>
    <col min="14083" max="14083" width="19.140625" customWidth="1"/>
    <col min="14337" max="14337" width="22.85546875" customWidth="1"/>
    <col min="14338" max="14338" width="53" customWidth="1"/>
    <col min="14339" max="14339" width="19.140625" customWidth="1"/>
    <col min="14593" max="14593" width="22.85546875" customWidth="1"/>
    <col min="14594" max="14594" width="53" customWidth="1"/>
    <col min="14595" max="14595" width="19.140625" customWidth="1"/>
    <col min="14849" max="14849" width="22.85546875" customWidth="1"/>
    <col min="14850" max="14850" width="53" customWidth="1"/>
    <col min="14851" max="14851" width="19.140625" customWidth="1"/>
    <col min="15105" max="15105" width="22.85546875" customWidth="1"/>
    <col min="15106" max="15106" width="53" customWidth="1"/>
    <col min="15107" max="15107" width="19.140625" customWidth="1"/>
    <col min="15361" max="15361" width="22.85546875" customWidth="1"/>
    <col min="15362" max="15362" width="53" customWidth="1"/>
    <col min="15363" max="15363" width="19.140625" customWidth="1"/>
    <col min="15617" max="15617" width="22.85546875" customWidth="1"/>
    <col min="15618" max="15618" width="53" customWidth="1"/>
    <col min="15619" max="15619" width="19.140625" customWidth="1"/>
    <col min="15873" max="15873" width="22.85546875" customWidth="1"/>
    <col min="15874" max="15874" width="53" customWidth="1"/>
    <col min="15875" max="15875" width="19.140625" customWidth="1"/>
    <col min="16129" max="16129" width="22.85546875" customWidth="1"/>
    <col min="16130" max="16130" width="53" customWidth="1"/>
    <col min="16131" max="16131" width="19.140625" customWidth="1"/>
  </cols>
  <sheetData>
    <row r="1" spans="1:3" ht="15.75" x14ac:dyDescent="0.25">
      <c r="B1" s="448" t="s">
        <v>331</v>
      </c>
      <c r="C1" s="448"/>
    </row>
    <row r="2" spans="1:3" ht="15.75" x14ac:dyDescent="0.25">
      <c r="B2" s="448" t="s">
        <v>185</v>
      </c>
      <c r="C2" s="448"/>
    </row>
    <row r="3" spans="1:3" ht="15.75" x14ac:dyDescent="0.25">
      <c r="B3" s="448" t="s">
        <v>186</v>
      </c>
      <c r="C3" s="448"/>
    </row>
    <row r="4" spans="1:3" ht="15.75" x14ac:dyDescent="0.25">
      <c r="B4" s="448" t="s">
        <v>565</v>
      </c>
      <c r="C4" s="448"/>
    </row>
    <row r="7" spans="1:3" ht="15.75" customHeight="1" x14ac:dyDescent="0.25">
      <c r="A7" s="449" t="s">
        <v>561</v>
      </c>
      <c r="B7" s="449"/>
      <c r="C7" s="449"/>
    </row>
    <row r="8" spans="1:3" ht="48.75" customHeight="1" thickBot="1" x14ac:dyDescent="0.3">
      <c r="A8" s="450"/>
      <c r="B8" s="450"/>
      <c r="C8" s="450"/>
    </row>
    <row r="9" spans="1:3" ht="15.75" x14ac:dyDescent="0.25">
      <c r="A9" s="207"/>
      <c r="B9" s="208" t="s">
        <v>203</v>
      </c>
      <c r="C9" s="209" t="s">
        <v>204</v>
      </c>
    </row>
    <row r="10" spans="1:3" ht="78.75" x14ac:dyDescent="0.25">
      <c r="A10" s="210" t="s">
        <v>205</v>
      </c>
      <c r="B10" s="211" t="s">
        <v>81</v>
      </c>
      <c r="C10" s="212" t="s">
        <v>206</v>
      </c>
    </row>
    <row r="11" spans="1:3" ht="48" thickBot="1" x14ac:dyDescent="0.3">
      <c r="A11" s="213" t="s">
        <v>207</v>
      </c>
      <c r="B11" s="214" t="s">
        <v>208</v>
      </c>
      <c r="C11" s="215" t="s">
        <v>206</v>
      </c>
    </row>
  </sheetData>
  <mergeCells count="5">
    <mergeCell ref="B1:C1"/>
    <mergeCell ref="B2:C2"/>
    <mergeCell ref="B3:C3"/>
    <mergeCell ref="B4:C4"/>
    <mergeCell ref="A7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доходы с кодом цели</vt:lpstr>
      <vt:lpstr>доходы</vt:lpstr>
      <vt:lpstr>приложение 3 МБТ</vt:lpstr>
      <vt:lpstr>приложение 5</vt:lpstr>
      <vt:lpstr>приложение 5.1 </vt:lpstr>
      <vt:lpstr>расходы приложение 6</vt:lpstr>
      <vt:lpstr>ведомственная(прил.6.)</vt:lpstr>
      <vt:lpstr>Приложение 7</vt:lpstr>
      <vt:lpstr>Приложение 8</vt:lpstr>
      <vt:lpstr>Приложение 9 МБТ В ГМР</vt:lpstr>
      <vt:lpstr>приложение 10 кредиты</vt:lpstr>
      <vt:lpstr>приложение 11 гарантии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Екатерина Владмиировна</dc:creator>
  <cp:lastModifiedBy>Семенова Екатерина Владмиировна</cp:lastModifiedBy>
  <cp:lastPrinted>2022-12-16T06:50:34Z</cp:lastPrinted>
  <dcterms:created xsi:type="dcterms:W3CDTF">2015-06-05T18:19:34Z</dcterms:created>
  <dcterms:modified xsi:type="dcterms:W3CDTF">2022-12-19T12:03:19Z</dcterms:modified>
</cp:coreProperties>
</file>