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исполнение бюджета\Решения об исполении бюджета\отчет об исполнении бюджета за 2022 год\"/>
    </mc:Choice>
  </mc:AlternateContent>
  <xr:revisionPtr revIDLastSave="0" documentId="13_ncr:1_{BD70A6AA-E4BB-4F3C-8679-901572BBC576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2 на 2022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</workbook>
</file>

<file path=xl/calcChain.xml><?xml version="1.0" encoding="utf-8"?>
<calcChain xmlns="http://schemas.openxmlformats.org/spreadsheetml/2006/main">
  <c r="G202" i="30" l="1"/>
  <c r="G196" i="30"/>
  <c r="H115" i="30"/>
  <c r="H86" i="30"/>
  <c r="F157" i="29"/>
  <c r="G185" i="29"/>
  <c r="F185" i="29"/>
  <c r="F184" i="29"/>
  <c r="G163" i="29"/>
  <c r="F152" i="29"/>
  <c r="G87" i="29"/>
  <c r="F87" i="29"/>
  <c r="G92" i="29"/>
  <c r="F92" i="29"/>
  <c r="F15" i="29"/>
  <c r="D48" i="23"/>
  <c r="C48" i="23"/>
  <c r="D24" i="23"/>
  <c r="D10" i="23"/>
  <c r="C10" i="23"/>
  <c r="C62" i="23"/>
  <c r="D38" i="23"/>
  <c r="D19" i="23"/>
  <c r="C38" i="23"/>
  <c r="E41" i="23"/>
  <c r="E42" i="23"/>
  <c r="E16" i="23"/>
  <c r="E14" i="23"/>
  <c r="H124" i="29"/>
  <c r="H134" i="30"/>
  <c r="H96" i="30"/>
  <c r="H95" i="30" s="1"/>
  <c r="H94" i="30" s="1"/>
  <c r="H29" i="30"/>
  <c r="H17" i="30"/>
  <c r="G128" i="29"/>
  <c r="G123" i="29"/>
  <c r="G118" i="29"/>
  <c r="F123" i="29"/>
  <c r="G173" i="29"/>
  <c r="H32" i="29"/>
  <c r="G30" i="29"/>
  <c r="F30" i="29"/>
  <c r="H126" i="29"/>
  <c r="H129" i="29"/>
  <c r="H131" i="29"/>
  <c r="I125" i="30"/>
  <c r="I127" i="30"/>
  <c r="I130" i="30"/>
  <c r="I132" i="30"/>
  <c r="H129" i="30"/>
  <c r="H131" i="30"/>
  <c r="G129" i="30"/>
  <c r="G131" i="30"/>
  <c r="H126" i="30"/>
  <c r="G126" i="30"/>
  <c r="H124" i="30"/>
  <c r="G124" i="30"/>
  <c r="I124" i="30" l="1"/>
  <c r="G123" i="30"/>
  <c r="I126" i="30"/>
  <c r="G128" i="30"/>
  <c r="H128" i="30"/>
  <c r="H123" i="30"/>
  <c r="I129" i="30"/>
  <c r="I131" i="30"/>
  <c r="G122" i="30" l="1"/>
  <c r="I128" i="30"/>
  <c r="H122" i="30"/>
  <c r="I123" i="30"/>
  <c r="I122" i="30" l="1"/>
  <c r="I135" i="30"/>
  <c r="G134" i="30"/>
  <c r="I134" i="30" s="1"/>
  <c r="H133" i="30"/>
  <c r="H62" i="30"/>
  <c r="G62" i="30"/>
  <c r="I63" i="30"/>
  <c r="H46" i="30"/>
  <c r="G27" i="30"/>
  <c r="G21" i="30"/>
  <c r="G17" i="30"/>
  <c r="G159" i="30"/>
  <c r="I20" i="30"/>
  <c r="G170" i="29"/>
  <c r="G169" i="29" s="1"/>
  <c r="E16" i="21" s="1"/>
  <c r="G152" i="29"/>
  <c r="F156" i="29"/>
  <c r="G130" i="29"/>
  <c r="G127" i="29" s="1"/>
  <c r="G125" i="29"/>
  <c r="F125" i="29"/>
  <c r="F128" i="29"/>
  <c r="F130" i="29"/>
  <c r="F118" i="29"/>
  <c r="H63" i="29"/>
  <c r="G62" i="29"/>
  <c r="G61" i="29" s="1"/>
  <c r="F62" i="29"/>
  <c r="G15" i="29"/>
  <c r="H20" i="29"/>
  <c r="G122" i="29" l="1"/>
  <c r="F127" i="29"/>
  <c r="F122" i="29" s="1"/>
  <c r="H130" i="29"/>
  <c r="H123" i="29"/>
  <c r="H125" i="29"/>
  <c r="H128" i="29"/>
  <c r="G133" i="30"/>
  <c r="I133" i="30" s="1"/>
  <c r="I62" i="30"/>
  <c r="H62" i="29"/>
  <c r="H127" i="29" l="1"/>
  <c r="H122" i="29"/>
  <c r="D18" i="16"/>
  <c r="C18" i="16"/>
  <c r="C19" i="16"/>
  <c r="D31" i="23"/>
  <c r="E62" i="23"/>
  <c r="E56" i="23"/>
  <c r="D34" i="23"/>
  <c r="G167" i="29"/>
  <c r="G166" i="29" s="1"/>
  <c r="E15" i="21" s="1"/>
  <c r="F167" i="29"/>
  <c r="F166" i="29" s="1"/>
  <c r="G35" i="29"/>
  <c r="G27" i="29"/>
  <c r="G199" i="29"/>
  <c r="G47" i="29"/>
  <c r="G46" i="29" s="1"/>
  <c r="G45" i="29" s="1"/>
  <c r="G44" i="29" s="1"/>
  <c r="G43" i="29" s="1"/>
  <c r="F47" i="29"/>
  <c r="G207" i="29"/>
  <c r="G142" i="29"/>
  <c r="G132" i="29"/>
  <c r="G121" i="29" s="1"/>
  <c r="G113" i="29"/>
  <c r="F113" i="29"/>
  <c r="G51" i="29"/>
  <c r="F35" i="29"/>
  <c r="G23" i="29"/>
  <c r="F23" i="29"/>
  <c r="F21" i="29"/>
  <c r="G21" i="29"/>
  <c r="H16" i="29"/>
  <c r="H17" i="29"/>
  <c r="H18" i="29"/>
  <c r="H19" i="29"/>
  <c r="H22" i="29"/>
  <c r="H24" i="29"/>
  <c r="H28" i="29"/>
  <c r="H29" i="29"/>
  <c r="H31" i="29"/>
  <c r="H33" i="29"/>
  <c r="H36" i="29"/>
  <c r="H37" i="29"/>
  <c r="H42" i="29"/>
  <c r="H48" i="29"/>
  <c r="H49" i="29"/>
  <c r="H50" i="29"/>
  <c r="H56" i="29"/>
  <c r="H65" i="29"/>
  <c r="H73" i="29"/>
  <c r="H74" i="29"/>
  <c r="H82" i="29"/>
  <c r="H90" i="29"/>
  <c r="H92" i="29"/>
  <c r="H94" i="29"/>
  <c r="H98" i="29"/>
  <c r="H105" i="29"/>
  <c r="H107" i="29"/>
  <c r="H114" i="29"/>
  <c r="H117" i="29"/>
  <c r="H119" i="29"/>
  <c r="H137" i="29"/>
  <c r="H133" i="29"/>
  <c r="H143" i="29"/>
  <c r="H146" i="29"/>
  <c r="H153" i="29"/>
  <c r="H154" i="29"/>
  <c r="H155" i="29"/>
  <c r="H157" i="29"/>
  <c r="H159" i="29"/>
  <c r="H160" i="29"/>
  <c r="H162" i="29"/>
  <c r="H164" i="29"/>
  <c r="H168" i="29"/>
  <c r="H171" i="29"/>
  <c r="H174" i="29"/>
  <c r="H182" i="29"/>
  <c r="H184" i="29"/>
  <c r="H185" i="29"/>
  <c r="H193" i="29"/>
  <c r="H194" i="29"/>
  <c r="H195" i="29"/>
  <c r="H196" i="29"/>
  <c r="H197" i="29"/>
  <c r="H198" i="29"/>
  <c r="H200" i="29"/>
  <c r="H201" i="29"/>
  <c r="H202" i="29"/>
  <c r="H203" i="29"/>
  <c r="H204" i="29"/>
  <c r="H206" i="29"/>
  <c r="H208" i="29"/>
  <c r="H209" i="29"/>
  <c r="H217" i="29"/>
  <c r="H225" i="29"/>
  <c r="H201" i="30"/>
  <c r="H217" i="30"/>
  <c r="H216" i="30" s="1"/>
  <c r="H215" i="30" s="1"/>
  <c r="H214" i="30" s="1"/>
  <c r="H213" i="30" s="1"/>
  <c r="G217" i="30"/>
  <c r="G216" i="30" s="1"/>
  <c r="G215" i="30" s="1"/>
  <c r="G214" i="30" s="1"/>
  <c r="G213" i="30" s="1"/>
  <c r="G212" i="30" s="1"/>
  <c r="H209" i="30"/>
  <c r="H208" i="30" s="1"/>
  <c r="G209" i="30"/>
  <c r="H196" i="30"/>
  <c r="G201" i="30"/>
  <c r="H199" i="30"/>
  <c r="G199" i="30"/>
  <c r="H193" i="30"/>
  <c r="G193" i="30"/>
  <c r="H185" i="30"/>
  <c r="G185" i="30"/>
  <c r="H183" i="30"/>
  <c r="G183" i="30"/>
  <c r="H172" i="30"/>
  <c r="H171" i="30" s="1"/>
  <c r="G172" i="30"/>
  <c r="G171" i="30" s="1"/>
  <c r="H175" i="30"/>
  <c r="H174" i="30" s="1"/>
  <c r="G175" i="30"/>
  <c r="G174" i="30" s="1"/>
  <c r="H168" i="30"/>
  <c r="G168" i="30"/>
  <c r="H166" i="30"/>
  <c r="G166" i="30"/>
  <c r="H164" i="30"/>
  <c r="G164" i="30"/>
  <c r="H159" i="30"/>
  <c r="H162" i="30"/>
  <c r="G162" i="30"/>
  <c r="H155" i="30"/>
  <c r="H154" i="30" s="1"/>
  <c r="H153" i="30" s="1"/>
  <c r="G155" i="30"/>
  <c r="G154" i="30" s="1"/>
  <c r="G153" i="30" s="1"/>
  <c r="H145" i="30"/>
  <c r="G145" i="30"/>
  <c r="G144" i="30" s="1"/>
  <c r="H148" i="30"/>
  <c r="H147" i="30" s="1"/>
  <c r="G148" i="30"/>
  <c r="G147" i="30" s="1"/>
  <c r="H113" i="30"/>
  <c r="G113" i="30"/>
  <c r="G115" i="30"/>
  <c r="H118" i="30"/>
  <c r="H117" i="30" s="1"/>
  <c r="G118" i="30"/>
  <c r="G117" i="30" s="1"/>
  <c r="H138" i="30"/>
  <c r="H137" i="30" s="1"/>
  <c r="G138" i="30"/>
  <c r="G137" i="30" s="1"/>
  <c r="H105" i="30"/>
  <c r="G105" i="30"/>
  <c r="H103" i="30"/>
  <c r="G103" i="30"/>
  <c r="G96" i="30"/>
  <c r="G95" i="30" s="1"/>
  <c r="G94" i="30" s="1"/>
  <c r="I94" i="30" s="1"/>
  <c r="H88" i="30"/>
  <c r="H90" i="30"/>
  <c r="H92" i="30"/>
  <c r="G92" i="30"/>
  <c r="G90" i="30"/>
  <c r="G88" i="30"/>
  <c r="H80" i="30"/>
  <c r="G80" i="30"/>
  <c r="G79" i="30" s="1"/>
  <c r="G78" i="30" s="1"/>
  <c r="G77" i="30" s="1"/>
  <c r="G76" i="30" s="1"/>
  <c r="G75" i="30" s="1"/>
  <c r="H72" i="30"/>
  <c r="H71" i="30" s="1"/>
  <c r="H70" i="30" s="1"/>
  <c r="H69" i="30" s="1"/>
  <c r="H68" i="30" s="1"/>
  <c r="H67" i="30" s="1"/>
  <c r="G72" i="30"/>
  <c r="H64" i="30"/>
  <c r="G64" i="30"/>
  <c r="G61" i="30" s="1"/>
  <c r="H55" i="30"/>
  <c r="H54" i="30" s="1"/>
  <c r="H53" i="30" s="1"/>
  <c r="G55" i="30"/>
  <c r="G54" i="30" s="1"/>
  <c r="G53" i="30" s="1"/>
  <c r="G52" i="30" s="1"/>
  <c r="G51" i="30" s="1"/>
  <c r="G50" i="30" s="1"/>
  <c r="D12" i="17" s="1"/>
  <c r="H48" i="30"/>
  <c r="G48" i="30"/>
  <c r="G46" i="30"/>
  <c r="I46" i="30" s="1"/>
  <c r="H44" i="30"/>
  <c r="G44" i="30"/>
  <c r="H37" i="30"/>
  <c r="H36" i="30" s="1"/>
  <c r="G37" i="30"/>
  <c r="G36" i="30" s="1"/>
  <c r="G35" i="30" s="1"/>
  <c r="G34" i="30" s="1"/>
  <c r="H32" i="30"/>
  <c r="H31" i="30" s="1"/>
  <c r="G32" i="30"/>
  <c r="G29" i="30"/>
  <c r="H27" i="30"/>
  <c r="H23" i="30"/>
  <c r="G23" i="30"/>
  <c r="G16" i="30" s="1"/>
  <c r="H21" i="30"/>
  <c r="I18" i="30"/>
  <c r="I19" i="30"/>
  <c r="I22" i="30"/>
  <c r="I24" i="30"/>
  <c r="I28" i="30"/>
  <c r="I30" i="30"/>
  <c r="I33" i="30"/>
  <c r="I38" i="30"/>
  <c r="I45" i="30"/>
  <c r="I47" i="30"/>
  <c r="I49" i="30"/>
  <c r="I56" i="30"/>
  <c r="I65" i="30"/>
  <c r="I73" i="30"/>
  <c r="I81" i="30"/>
  <c r="I89" i="30"/>
  <c r="I91" i="30"/>
  <c r="I93" i="30"/>
  <c r="I97" i="30"/>
  <c r="I104" i="30"/>
  <c r="I106" i="30"/>
  <c r="I114" i="30"/>
  <c r="I116" i="30"/>
  <c r="I119" i="30"/>
  <c r="I139" i="30"/>
  <c r="I146" i="30"/>
  <c r="I149" i="30"/>
  <c r="I156" i="30"/>
  <c r="I160" i="30"/>
  <c r="I161" i="30"/>
  <c r="I163" i="30"/>
  <c r="I165" i="30"/>
  <c r="I167" i="30"/>
  <c r="I169" i="30"/>
  <c r="I173" i="30"/>
  <c r="I176" i="30"/>
  <c r="I184" i="30"/>
  <c r="I186" i="30"/>
  <c r="I194" i="30"/>
  <c r="I195" i="30"/>
  <c r="I197" i="30"/>
  <c r="I198" i="30"/>
  <c r="I200" i="30"/>
  <c r="I202" i="30"/>
  <c r="I210" i="30"/>
  <c r="I218" i="30"/>
  <c r="C29" i="16"/>
  <c r="D27" i="16"/>
  <c r="C27" i="16"/>
  <c r="D26" i="16"/>
  <c r="C26" i="16"/>
  <c r="D24" i="16"/>
  <c r="C24" i="16"/>
  <c r="D23" i="16"/>
  <c r="C23" i="16"/>
  <c r="D22" i="16"/>
  <c r="C22" i="16"/>
  <c r="D21" i="16"/>
  <c r="C21" i="16"/>
  <c r="D20" i="16"/>
  <c r="C20" i="16"/>
  <c r="D19" i="16"/>
  <c r="D17" i="16"/>
  <c r="C17" i="16"/>
  <c r="D16" i="16"/>
  <c r="C16" i="16"/>
  <c r="D14" i="16"/>
  <c r="D13" i="16" s="1"/>
  <c r="D37" i="23"/>
  <c r="D27" i="23"/>
  <c r="E60" i="23"/>
  <c r="E59" i="23"/>
  <c r="E57" i="23"/>
  <c r="E55" i="23"/>
  <c r="E54" i="23"/>
  <c r="E53" i="23"/>
  <c r="E52" i="23"/>
  <c r="E51" i="23"/>
  <c r="E50" i="23"/>
  <c r="E49" i="23"/>
  <c r="E40" i="23"/>
  <c r="E39" i="23"/>
  <c r="E35" i="23"/>
  <c r="E32" i="23"/>
  <c r="E28" i="23"/>
  <c r="E25" i="23"/>
  <c r="E22" i="23"/>
  <c r="E20" i="23"/>
  <c r="E11" i="23"/>
  <c r="C19" i="23"/>
  <c r="C24" i="23"/>
  <c r="C27" i="23"/>
  <c r="C31" i="23"/>
  <c r="C34" i="23"/>
  <c r="C37" i="23"/>
  <c r="C47" i="23"/>
  <c r="E47" i="23" s="1"/>
  <c r="C58" i="23"/>
  <c r="C61" i="23"/>
  <c r="G158" i="29"/>
  <c r="F158" i="29"/>
  <c r="H170" i="30" l="1"/>
  <c r="H16" i="30"/>
  <c r="H15" i="30" s="1"/>
  <c r="G170" i="30"/>
  <c r="C46" i="23"/>
  <c r="C15" i="16"/>
  <c r="E18" i="16"/>
  <c r="D15" i="16"/>
  <c r="H66" i="30"/>
  <c r="E15" i="17"/>
  <c r="E14" i="17" s="1"/>
  <c r="D29" i="16"/>
  <c r="D28" i="16" s="1"/>
  <c r="E24" i="16"/>
  <c r="E13" i="21"/>
  <c r="D15" i="21"/>
  <c r="F15" i="21" s="1"/>
  <c r="I185" i="30"/>
  <c r="I199" i="30"/>
  <c r="G182" i="30"/>
  <c r="G181" i="30" s="1"/>
  <c r="G180" i="30" s="1"/>
  <c r="G179" i="30" s="1"/>
  <c r="G178" i="30" s="1"/>
  <c r="D26" i="17" s="1"/>
  <c r="I217" i="30"/>
  <c r="H61" i="30"/>
  <c r="H60" i="30" s="1"/>
  <c r="H59" i="30" s="1"/>
  <c r="H58" i="30" s="1"/>
  <c r="H57" i="30" s="1"/>
  <c r="E13" i="17" s="1"/>
  <c r="I174" i="30"/>
  <c r="I92" i="30"/>
  <c r="I196" i="30"/>
  <c r="I96" i="30"/>
  <c r="H26" i="30"/>
  <c r="H25" i="30" s="1"/>
  <c r="H136" i="30"/>
  <c r="I168" i="30"/>
  <c r="I80" i="30"/>
  <c r="I183" i="30"/>
  <c r="I171" i="30"/>
  <c r="I164" i="30"/>
  <c r="G192" i="30"/>
  <c r="G191" i="30" s="1"/>
  <c r="G190" i="30" s="1"/>
  <c r="G189" i="30" s="1"/>
  <c r="G188" i="30" s="1"/>
  <c r="D32" i="17"/>
  <c r="G211" i="30"/>
  <c r="I55" i="30"/>
  <c r="G102" i="30"/>
  <c r="G101" i="30" s="1"/>
  <c r="I145" i="30"/>
  <c r="H158" i="30"/>
  <c r="H157" i="30" s="1"/>
  <c r="I193" i="30"/>
  <c r="I216" i="30"/>
  <c r="I175" i="30"/>
  <c r="G158" i="30"/>
  <c r="G157" i="30" s="1"/>
  <c r="I209" i="30"/>
  <c r="I201" i="30"/>
  <c r="G208" i="30"/>
  <c r="G207" i="30" s="1"/>
  <c r="G206" i="30" s="1"/>
  <c r="G205" i="30" s="1"/>
  <c r="G204" i="30" s="1"/>
  <c r="I172" i="30"/>
  <c r="I115" i="30"/>
  <c r="I166" i="30"/>
  <c r="H21" i="29"/>
  <c r="H166" i="29"/>
  <c r="H167" i="29"/>
  <c r="E27" i="16"/>
  <c r="E16" i="16"/>
  <c r="E19" i="16"/>
  <c r="C25" i="16"/>
  <c r="E26" i="16"/>
  <c r="C14" i="16"/>
  <c r="E14" i="16" s="1"/>
  <c r="E17" i="16"/>
  <c r="E21" i="16"/>
  <c r="E22" i="16"/>
  <c r="D25" i="16"/>
  <c r="E20" i="16"/>
  <c r="H158" i="29"/>
  <c r="H113" i="29"/>
  <c r="H23" i="29"/>
  <c r="I153" i="30"/>
  <c r="H207" i="30"/>
  <c r="H206" i="30" s="1"/>
  <c r="I213" i="30"/>
  <c r="H212" i="30"/>
  <c r="I215" i="30"/>
  <c r="I214" i="30"/>
  <c r="H192" i="30"/>
  <c r="H191" i="30" s="1"/>
  <c r="H190" i="30" s="1"/>
  <c r="H182" i="30"/>
  <c r="I159" i="30"/>
  <c r="H144" i="30"/>
  <c r="I144" i="30" s="1"/>
  <c r="H112" i="30"/>
  <c r="H111" i="30" s="1"/>
  <c r="H43" i="30"/>
  <c r="H42" i="30" s="1"/>
  <c r="H41" i="30" s="1"/>
  <c r="H40" i="30" s="1"/>
  <c r="H39" i="30" s="1"/>
  <c r="E11" i="17" s="1"/>
  <c r="G143" i="30"/>
  <c r="H79" i="30"/>
  <c r="I79" i="30" s="1"/>
  <c r="G15" i="30"/>
  <c r="I17" i="30"/>
  <c r="I118" i="30"/>
  <c r="I113" i="30"/>
  <c r="I148" i="30"/>
  <c r="I162" i="30"/>
  <c r="I155" i="30"/>
  <c r="I32" i="30"/>
  <c r="I44" i="30"/>
  <c r="I138" i="30"/>
  <c r="I137" i="30" s="1"/>
  <c r="I117" i="30"/>
  <c r="G112" i="30"/>
  <c r="G111" i="30" s="1"/>
  <c r="I147" i="30"/>
  <c r="I154" i="30"/>
  <c r="I21" i="30"/>
  <c r="I29" i="30"/>
  <c r="I48" i="30"/>
  <c r="I64" i="30"/>
  <c r="G87" i="30"/>
  <c r="G86" i="30" s="1"/>
  <c r="I105" i="30"/>
  <c r="I90" i="30"/>
  <c r="H87" i="30"/>
  <c r="H85" i="30" s="1"/>
  <c r="H84" i="30" s="1"/>
  <c r="H83" i="30" s="1"/>
  <c r="E19" i="17" s="1"/>
  <c r="H102" i="30"/>
  <c r="H101" i="30" s="1"/>
  <c r="H100" i="30" s="1"/>
  <c r="H99" i="30" s="1"/>
  <c r="H98" i="30" s="1"/>
  <c r="E20" i="17" s="1"/>
  <c r="D17" i="17"/>
  <c r="G74" i="30"/>
  <c r="I95" i="30"/>
  <c r="G26" i="30"/>
  <c r="I54" i="30"/>
  <c r="G43" i="30"/>
  <c r="G42" i="30" s="1"/>
  <c r="G41" i="30" s="1"/>
  <c r="G40" i="30" s="1"/>
  <c r="G39" i="30" s="1"/>
  <c r="D11" i="17" s="1"/>
  <c r="G60" i="30"/>
  <c r="I88" i="30"/>
  <c r="I53" i="30"/>
  <c r="I103" i="30"/>
  <c r="I23" i="30"/>
  <c r="H52" i="30"/>
  <c r="H51" i="30" s="1"/>
  <c r="I72" i="30"/>
  <c r="G71" i="30"/>
  <c r="I36" i="30"/>
  <c r="H35" i="30"/>
  <c r="G31" i="30"/>
  <c r="I31" i="30" s="1"/>
  <c r="I37" i="30"/>
  <c r="I27" i="30"/>
  <c r="E23" i="16"/>
  <c r="E37" i="23"/>
  <c r="E19" i="23"/>
  <c r="C30" i="23"/>
  <c r="C9" i="23" s="1"/>
  <c r="C45" i="23"/>
  <c r="F192" i="29"/>
  <c r="F183" i="29"/>
  <c r="F173" i="29"/>
  <c r="F172" i="29" s="1"/>
  <c r="D17" i="21" s="1"/>
  <c r="F170" i="29"/>
  <c r="G145" i="29"/>
  <c r="F142" i="29"/>
  <c r="H142" i="29" s="1"/>
  <c r="F145" i="29"/>
  <c r="F144" i="29" s="1"/>
  <c r="F132" i="29"/>
  <c r="F121" i="29" s="1"/>
  <c r="G116" i="29"/>
  <c r="G115" i="29" s="1"/>
  <c r="G112" i="29" s="1"/>
  <c r="G111" i="29" s="1"/>
  <c r="G110" i="29" s="1"/>
  <c r="F116" i="29"/>
  <c r="F115" i="29" s="1"/>
  <c r="F112" i="29" s="1"/>
  <c r="H118" i="29"/>
  <c r="G55" i="29"/>
  <c r="F55" i="29"/>
  <c r="F54" i="29" s="1"/>
  <c r="F53" i="29" s="1"/>
  <c r="F52" i="29" s="1"/>
  <c r="F51" i="29" s="1"/>
  <c r="H51" i="29" s="1"/>
  <c r="F34" i="29"/>
  <c r="H30" i="29"/>
  <c r="F27" i="29"/>
  <c r="G224" i="29"/>
  <c r="F224" i="29"/>
  <c r="F223" i="29" s="1"/>
  <c r="F222" i="29" s="1"/>
  <c r="F221" i="29" s="1"/>
  <c r="F220" i="29" s="1"/>
  <c r="F219" i="29" s="1"/>
  <c r="F218" i="29" s="1"/>
  <c r="G216" i="29"/>
  <c r="F216" i="29"/>
  <c r="F215" i="29" s="1"/>
  <c r="F214" i="29" s="1"/>
  <c r="F213" i="29" s="1"/>
  <c r="F212" i="29" s="1"/>
  <c r="F211" i="29" s="1"/>
  <c r="F210" i="29" s="1"/>
  <c r="F207" i="29"/>
  <c r="H207" i="29" s="1"/>
  <c r="G205" i="29"/>
  <c r="F205" i="29"/>
  <c r="F199" i="29"/>
  <c r="G192" i="29"/>
  <c r="G181" i="29"/>
  <c r="F181" i="29"/>
  <c r="G183" i="29"/>
  <c r="F163" i="29"/>
  <c r="G161" i="29"/>
  <c r="F161" i="29"/>
  <c r="D21" i="21" s="1"/>
  <c r="G156" i="29"/>
  <c r="H152" i="29"/>
  <c r="G136" i="29"/>
  <c r="G135" i="29" s="1"/>
  <c r="G134" i="29" s="1"/>
  <c r="G120" i="29" s="1"/>
  <c r="F136" i="29"/>
  <c r="G104" i="29"/>
  <c r="F104" i="29"/>
  <c r="F106" i="29"/>
  <c r="G89" i="29"/>
  <c r="F89" i="29"/>
  <c r="G91" i="29"/>
  <c r="F91" i="29"/>
  <c r="G93" i="29"/>
  <c r="F93" i="29"/>
  <c r="G97" i="29"/>
  <c r="E14" i="21" s="1"/>
  <c r="F97" i="29"/>
  <c r="G81" i="29"/>
  <c r="F81" i="29"/>
  <c r="F80" i="29" s="1"/>
  <c r="F79" i="29" s="1"/>
  <c r="F78" i="29" s="1"/>
  <c r="F77" i="29" s="1"/>
  <c r="F76" i="29" s="1"/>
  <c r="G72" i="29"/>
  <c r="F72" i="29"/>
  <c r="F71" i="29" s="1"/>
  <c r="F70" i="29" s="1"/>
  <c r="F69" i="29" s="1"/>
  <c r="F68" i="29" s="1"/>
  <c r="F67" i="29" s="1"/>
  <c r="F66" i="29" s="1"/>
  <c r="G41" i="29"/>
  <c r="F41" i="29"/>
  <c r="F40" i="29" s="1"/>
  <c r="F39" i="29" s="1"/>
  <c r="F38" i="29" s="1"/>
  <c r="F14" i="29"/>
  <c r="F13" i="29" s="1"/>
  <c r="H14" i="30" l="1"/>
  <c r="G187" i="30"/>
  <c r="D28" i="17"/>
  <c r="E21" i="21"/>
  <c r="G109" i="29"/>
  <c r="D30" i="16"/>
  <c r="H211" i="30"/>
  <c r="I211" i="30" s="1"/>
  <c r="E32" i="17"/>
  <c r="F32" i="17" s="1"/>
  <c r="H121" i="30"/>
  <c r="H120" i="30" s="1"/>
  <c r="D13" i="21"/>
  <c r="F13" i="21" s="1"/>
  <c r="H121" i="29"/>
  <c r="E29" i="16"/>
  <c r="G177" i="30"/>
  <c r="I61" i="30"/>
  <c r="G110" i="30"/>
  <c r="G109" i="30" s="1"/>
  <c r="H152" i="30"/>
  <c r="H151" i="30" s="1"/>
  <c r="H150" i="30" s="1"/>
  <c r="E24" i="17" s="1"/>
  <c r="G25" i="30"/>
  <c r="H78" i="30"/>
  <c r="H77" i="30" s="1"/>
  <c r="H76" i="30" s="1"/>
  <c r="H75" i="30" s="1"/>
  <c r="E17" i="17" s="1"/>
  <c r="E16" i="17" s="1"/>
  <c r="I157" i="30"/>
  <c r="I170" i="30"/>
  <c r="I42" i="30"/>
  <c r="D30" i="17"/>
  <c r="G203" i="30"/>
  <c r="I158" i="30"/>
  <c r="I39" i="30"/>
  <c r="F11" i="17"/>
  <c r="I41" i="30"/>
  <c r="H143" i="30"/>
  <c r="H142" i="30" s="1"/>
  <c r="H141" i="30" s="1"/>
  <c r="H140" i="30" s="1"/>
  <c r="E23" i="17" s="1"/>
  <c r="I207" i="30"/>
  <c r="I87" i="30"/>
  <c r="I208" i="30"/>
  <c r="I26" i="30"/>
  <c r="H82" i="30"/>
  <c r="H132" i="29"/>
  <c r="F61" i="29"/>
  <c r="F60" i="29" s="1"/>
  <c r="F59" i="29" s="1"/>
  <c r="F58" i="29" s="1"/>
  <c r="F57" i="29" s="1"/>
  <c r="F151" i="29"/>
  <c r="G151" i="29"/>
  <c r="G150" i="29" s="1"/>
  <c r="E25" i="16"/>
  <c r="E15" i="16"/>
  <c r="F141" i="29"/>
  <c r="F140" i="29" s="1"/>
  <c r="F139" i="29" s="1"/>
  <c r="F138" i="29" s="1"/>
  <c r="F135" i="29"/>
  <c r="F134" i="29" s="1"/>
  <c r="F120" i="29" s="1"/>
  <c r="H104" i="29"/>
  <c r="H156" i="29"/>
  <c r="H89" i="29"/>
  <c r="H192" i="29"/>
  <c r="H205" i="29"/>
  <c r="H163" i="29"/>
  <c r="F46" i="29"/>
  <c r="H47" i="29"/>
  <c r="H93" i="29"/>
  <c r="H27" i="29"/>
  <c r="H116" i="29"/>
  <c r="H106" i="29"/>
  <c r="G54" i="29"/>
  <c r="H55" i="29"/>
  <c r="G80" i="29"/>
  <c r="H81" i="29"/>
  <c r="H136" i="29"/>
  <c r="F169" i="29"/>
  <c r="F165" i="29" s="1"/>
  <c r="H170" i="29"/>
  <c r="H199" i="29"/>
  <c r="G40" i="29"/>
  <c r="H41" i="29"/>
  <c r="H91" i="29"/>
  <c r="H161" i="29"/>
  <c r="H183" i="29"/>
  <c r="G223" i="29"/>
  <c r="H224" i="29"/>
  <c r="G172" i="29"/>
  <c r="E17" i="21" s="1"/>
  <c r="F17" i="21" s="1"/>
  <c r="H173" i="29"/>
  <c r="G144" i="29"/>
  <c r="H145" i="29"/>
  <c r="G215" i="29"/>
  <c r="H216" i="29"/>
  <c r="H64" i="29"/>
  <c r="G71" i="29"/>
  <c r="H72" i="29"/>
  <c r="G96" i="29"/>
  <c r="H97" i="29"/>
  <c r="H181" i="29"/>
  <c r="G34" i="29"/>
  <c r="H34" i="29" s="1"/>
  <c r="H35" i="29"/>
  <c r="G14" i="29"/>
  <c r="H15" i="29"/>
  <c r="H205" i="30"/>
  <c r="I206" i="30"/>
  <c r="I212" i="30"/>
  <c r="I192" i="30"/>
  <c r="I191" i="30"/>
  <c r="I182" i="30"/>
  <c r="H181" i="30"/>
  <c r="H110" i="30"/>
  <c r="H109" i="30" s="1"/>
  <c r="G136" i="30"/>
  <c r="G121" i="30" s="1"/>
  <c r="I102" i="30"/>
  <c r="I112" i="30"/>
  <c r="G142" i="30"/>
  <c r="G141" i="30" s="1"/>
  <c r="I15" i="30"/>
  <c r="I52" i="30"/>
  <c r="I16" i="30"/>
  <c r="I43" i="30"/>
  <c r="I60" i="30"/>
  <c r="G59" i="30"/>
  <c r="I101" i="30"/>
  <c r="G100" i="30"/>
  <c r="I86" i="30"/>
  <c r="G85" i="30"/>
  <c r="H50" i="30"/>
  <c r="I51" i="30"/>
  <c r="G70" i="30"/>
  <c r="I71" i="30"/>
  <c r="I40" i="30"/>
  <c r="I35" i="30"/>
  <c r="H34" i="30"/>
  <c r="I34" i="30" s="1"/>
  <c r="C8" i="23"/>
  <c r="F96" i="29"/>
  <c r="F95" i="29" s="1"/>
  <c r="D14" i="21"/>
  <c r="F75" i="29"/>
  <c r="D20" i="21"/>
  <c r="F111" i="29"/>
  <c r="F110" i="29" s="1"/>
  <c r="F88" i="29"/>
  <c r="F103" i="29"/>
  <c r="F102" i="29" s="1"/>
  <c r="F101" i="29" s="1"/>
  <c r="F100" i="29" s="1"/>
  <c r="F99" i="29" s="1"/>
  <c r="D19" i="21" s="1"/>
  <c r="G88" i="29"/>
  <c r="G180" i="29"/>
  <c r="F26" i="29"/>
  <c r="F25" i="29" s="1"/>
  <c r="F12" i="29" s="1"/>
  <c r="F11" i="29" s="1"/>
  <c r="F10" i="29" s="1"/>
  <c r="G26" i="29"/>
  <c r="G103" i="29"/>
  <c r="F180" i="29"/>
  <c r="F179" i="29" s="1"/>
  <c r="F178" i="29" s="1"/>
  <c r="F177" i="29" s="1"/>
  <c r="F176" i="29" s="1"/>
  <c r="F175" i="29" s="1"/>
  <c r="D23" i="21" s="1"/>
  <c r="F191" i="29"/>
  <c r="F190" i="29" s="1"/>
  <c r="F189" i="29" s="1"/>
  <c r="F188" i="29" s="1"/>
  <c r="G191" i="29"/>
  <c r="H12" i="30" l="1"/>
  <c r="H13" i="30"/>
  <c r="I50" i="30"/>
  <c r="E12" i="17"/>
  <c r="F12" i="17" s="1"/>
  <c r="E12" i="21"/>
  <c r="F109" i="29"/>
  <c r="F17" i="17"/>
  <c r="H120" i="29"/>
  <c r="H172" i="29"/>
  <c r="G165" i="29"/>
  <c r="G149" i="29" s="1"/>
  <c r="G148" i="29" s="1"/>
  <c r="G147" i="29" s="1"/>
  <c r="I76" i="30"/>
  <c r="G152" i="30"/>
  <c r="G151" i="30" s="1"/>
  <c r="I151" i="30" s="1"/>
  <c r="I77" i="30"/>
  <c r="I78" i="30"/>
  <c r="I142" i="30"/>
  <c r="E10" i="17"/>
  <c r="E9" i="17" s="1"/>
  <c r="I143" i="30"/>
  <c r="H115" i="29"/>
  <c r="H151" i="29"/>
  <c r="F150" i="29"/>
  <c r="H150" i="29" s="1"/>
  <c r="H134" i="29"/>
  <c r="H135" i="29"/>
  <c r="F187" i="29"/>
  <c r="G222" i="29"/>
  <c r="H223" i="29"/>
  <c r="G70" i="29"/>
  <c r="H71" i="29"/>
  <c r="G53" i="29"/>
  <c r="H54" i="29"/>
  <c r="D16" i="21"/>
  <c r="F16" i="21" s="1"/>
  <c r="H169" i="29"/>
  <c r="G214" i="29"/>
  <c r="H215" i="29"/>
  <c r="F45" i="29"/>
  <c r="H46" i="29"/>
  <c r="H88" i="29"/>
  <c r="F14" i="21"/>
  <c r="G141" i="29"/>
  <c r="H144" i="29"/>
  <c r="G102" i="29"/>
  <c r="H103" i="29"/>
  <c r="G60" i="29"/>
  <c r="G59" i="29" s="1"/>
  <c r="G58" i="29" s="1"/>
  <c r="G57" i="29" s="1"/>
  <c r="H61" i="29"/>
  <c r="G190" i="29"/>
  <c r="H191" i="29"/>
  <c r="G179" i="29"/>
  <c r="H180" i="29"/>
  <c r="G95" i="29"/>
  <c r="H95" i="29" s="1"/>
  <c r="H96" i="29"/>
  <c r="G39" i="29"/>
  <c r="H40" i="29"/>
  <c r="G79" i="29"/>
  <c r="H80" i="29"/>
  <c r="G25" i="29"/>
  <c r="H25" i="29" s="1"/>
  <c r="H26" i="29"/>
  <c r="G13" i="29"/>
  <c r="H13" i="29" s="1"/>
  <c r="H14" i="29"/>
  <c r="H204" i="30"/>
  <c r="E30" i="17" s="1"/>
  <c r="F30" i="17" s="1"/>
  <c r="I205" i="30"/>
  <c r="H189" i="30"/>
  <c r="I190" i="30"/>
  <c r="H180" i="30"/>
  <c r="I181" i="30"/>
  <c r="I110" i="30"/>
  <c r="I136" i="30"/>
  <c r="H108" i="30"/>
  <c r="I111" i="30"/>
  <c r="I141" i="30"/>
  <c r="G140" i="30"/>
  <c r="D23" i="17" s="1"/>
  <c r="F23" i="17" s="1"/>
  <c r="G99" i="30"/>
  <c r="I100" i="30"/>
  <c r="H74" i="30"/>
  <c r="I74" i="30" s="1"/>
  <c r="I75" i="30"/>
  <c r="I59" i="30"/>
  <c r="G58" i="30"/>
  <c r="I85" i="30"/>
  <c r="G84" i="30"/>
  <c r="G69" i="30"/>
  <c r="I70" i="30"/>
  <c r="I25" i="30"/>
  <c r="G14" i="30"/>
  <c r="G12" i="30" s="1"/>
  <c r="C63" i="23"/>
  <c r="F86" i="29"/>
  <c r="H11" i="30" l="1"/>
  <c r="D10" i="17"/>
  <c r="H107" i="30"/>
  <c r="E22" i="17"/>
  <c r="D12" i="21"/>
  <c r="F12" i="21" s="1"/>
  <c r="G150" i="30"/>
  <c r="I152" i="30"/>
  <c r="H111" i="29"/>
  <c r="H112" i="29"/>
  <c r="H165" i="29"/>
  <c r="G86" i="29"/>
  <c r="G85" i="29" s="1"/>
  <c r="G84" i="29" s="1"/>
  <c r="F149" i="29"/>
  <c r="F148" i="29" s="1"/>
  <c r="F85" i="29"/>
  <c r="G78" i="29"/>
  <c r="G77" i="29" s="1"/>
  <c r="H79" i="29"/>
  <c r="G213" i="29"/>
  <c r="H214" i="29"/>
  <c r="G38" i="29"/>
  <c r="H38" i="29" s="1"/>
  <c r="H39" i="29"/>
  <c r="H60" i="29"/>
  <c r="G178" i="29"/>
  <c r="H179" i="29"/>
  <c r="G140" i="29"/>
  <c r="H141" i="29"/>
  <c r="H87" i="29"/>
  <c r="H52" i="29"/>
  <c r="H53" i="29"/>
  <c r="G221" i="29"/>
  <c r="H222" i="29"/>
  <c r="H110" i="29"/>
  <c r="G189" i="29"/>
  <c r="H190" i="29"/>
  <c r="G101" i="29"/>
  <c r="H102" i="29"/>
  <c r="F44" i="29"/>
  <c r="H45" i="29"/>
  <c r="G69" i="29"/>
  <c r="H70" i="29"/>
  <c r="F186" i="29"/>
  <c r="D22" i="21" s="1"/>
  <c r="D18" i="21" s="1"/>
  <c r="G12" i="29"/>
  <c r="H12" i="29" s="1"/>
  <c r="H203" i="30"/>
  <c r="I203" i="30" s="1"/>
  <c r="I204" i="30"/>
  <c r="H188" i="30"/>
  <c r="E28" i="17" s="1"/>
  <c r="F28" i="17" s="1"/>
  <c r="I189" i="30"/>
  <c r="H179" i="30"/>
  <c r="I180" i="30"/>
  <c r="G120" i="30"/>
  <c r="I121" i="30"/>
  <c r="I109" i="30"/>
  <c r="I140" i="30"/>
  <c r="G83" i="30"/>
  <c r="D19" i="17" s="1"/>
  <c r="I84" i="30"/>
  <c r="G98" i="30"/>
  <c r="D20" i="17" s="1"/>
  <c r="I99" i="30"/>
  <c r="I58" i="30"/>
  <c r="G57" i="30"/>
  <c r="G68" i="30"/>
  <c r="I69" i="30"/>
  <c r="I14" i="30"/>
  <c r="G13" i="30"/>
  <c r="G11" i="30" l="1"/>
  <c r="I11" i="30" s="1"/>
  <c r="I150" i="30"/>
  <c r="D24" i="17"/>
  <c r="F24" i="17" s="1"/>
  <c r="D18" i="17"/>
  <c r="F19" i="17"/>
  <c r="D13" i="17"/>
  <c r="F13" i="17" s="1"/>
  <c r="I120" i="30"/>
  <c r="G108" i="30"/>
  <c r="D22" i="17" s="1"/>
  <c r="H109" i="29"/>
  <c r="H149" i="29"/>
  <c r="H86" i="29"/>
  <c r="H189" i="29"/>
  <c r="G188" i="29"/>
  <c r="H59" i="29"/>
  <c r="G100" i="29"/>
  <c r="H101" i="29"/>
  <c r="F147" i="29"/>
  <c r="F108" i="29" s="1"/>
  <c r="H148" i="29"/>
  <c r="G220" i="29"/>
  <c r="H221" i="29"/>
  <c r="G139" i="29"/>
  <c r="H140" i="29"/>
  <c r="G68" i="29"/>
  <c r="H69" i="29"/>
  <c r="H78" i="29"/>
  <c r="G177" i="29"/>
  <c r="H178" i="29"/>
  <c r="G212" i="29"/>
  <c r="H213" i="29"/>
  <c r="F43" i="29"/>
  <c r="F9" i="29" s="1"/>
  <c r="H44" i="29"/>
  <c r="F84" i="29"/>
  <c r="H85" i="29"/>
  <c r="G11" i="29"/>
  <c r="G10" i="29" s="1"/>
  <c r="G9" i="29" s="1"/>
  <c r="I83" i="30"/>
  <c r="G82" i="30"/>
  <c r="I82" i="30" s="1"/>
  <c r="H187" i="30"/>
  <c r="I188" i="30"/>
  <c r="H178" i="30"/>
  <c r="E26" i="17" s="1"/>
  <c r="F26" i="17" s="1"/>
  <c r="I179" i="30"/>
  <c r="I98" i="30"/>
  <c r="I57" i="30"/>
  <c r="G67" i="30"/>
  <c r="I68" i="30"/>
  <c r="I12" i="30"/>
  <c r="I13" i="30"/>
  <c r="C28" i="16"/>
  <c r="D61" i="23"/>
  <c r="E61" i="23" s="1"/>
  <c r="D58" i="23"/>
  <c r="E48" i="23"/>
  <c r="C13" i="16"/>
  <c r="E13" i="16" s="1"/>
  <c r="E38" i="23"/>
  <c r="E34" i="23"/>
  <c r="E27" i="23"/>
  <c r="E10" i="23"/>
  <c r="G219" i="30" l="1"/>
  <c r="G10" i="30" s="1"/>
  <c r="I187" i="30"/>
  <c r="G107" i="30"/>
  <c r="I107" i="30" s="1"/>
  <c r="F22" i="17"/>
  <c r="I108" i="30"/>
  <c r="D11" i="21"/>
  <c r="E58" i="23"/>
  <c r="D46" i="23"/>
  <c r="C30" i="16"/>
  <c r="E30" i="16" s="1"/>
  <c r="E28" i="16"/>
  <c r="E24" i="23"/>
  <c r="G187" i="29"/>
  <c r="H188" i="29"/>
  <c r="H58" i="29"/>
  <c r="H57" i="29"/>
  <c r="G176" i="29"/>
  <c r="H177" i="29"/>
  <c r="G138" i="29"/>
  <c r="H139" i="29"/>
  <c r="G99" i="29"/>
  <c r="E19" i="21" s="1"/>
  <c r="H100" i="29"/>
  <c r="H43" i="29"/>
  <c r="G76" i="29"/>
  <c r="E20" i="21" s="1"/>
  <c r="H77" i="29"/>
  <c r="G219" i="29"/>
  <c r="H220" i="29"/>
  <c r="F83" i="29"/>
  <c r="H84" i="29"/>
  <c r="G211" i="29"/>
  <c r="H212" i="29"/>
  <c r="G67" i="29"/>
  <c r="H68" i="29"/>
  <c r="H147" i="29"/>
  <c r="H11" i="29"/>
  <c r="H10" i="29"/>
  <c r="I178" i="30"/>
  <c r="H177" i="30"/>
  <c r="H219" i="30" s="1"/>
  <c r="F20" i="17"/>
  <c r="D15" i="17"/>
  <c r="F15" i="17" s="1"/>
  <c r="I67" i="30"/>
  <c r="G66" i="30"/>
  <c r="I66" i="30" s="1"/>
  <c r="D9" i="17"/>
  <c r="F9" i="17" s="1"/>
  <c r="F10" i="17"/>
  <c r="D30" i="23"/>
  <c r="E30" i="23" s="1"/>
  <c r="E31" i="23"/>
  <c r="H10" i="30" l="1"/>
  <c r="F226" i="29"/>
  <c r="F19" i="21"/>
  <c r="G83" i="29"/>
  <c r="F21" i="21"/>
  <c r="G108" i="29"/>
  <c r="D9" i="23"/>
  <c r="D8" i="23" s="1"/>
  <c r="G186" i="29"/>
  <c r="H187" i="29"/>
  <c r="G210" i="29"/>
  <c r="H210" i="29" s="1"/>
  <c r="H211" i="29"/>
  <c r="G218" i="29"/>
  <c r="H219" i="29"/>
  <c r="H99" i="29"/>
  <c r="H76" i="29"/>
  <c r="F20" i="21"/>
  <c r="G75" i="29"/>
  <c r="H75" i="29" s="1"/>
  <c r="H138" i="29"/>
  <c r="G66" i="29"/>
  <c r="H66" i="29" s="1"/>
  <c r="H67" i="29"/>
  <c r="G175" i="29"/>
  <c r="E23" i="21" s="1"/>
  <c r="H176" i="29"/>
  <c r="I177" i="30"/>
  <c r="D45" i="23"/>
  <c r="E45" i="23" s="1"/>
  <c r="E46" i="23"/>
  <c r="E22" i="21" l="1"/>
  <c r="E18" i="21" s="1"/>
  <c r="E11" i="21" s="1"/>
  <c r="H108" i="29"/>
  <c r="G226" i="29"/>
  <c r="H226" i="29" s="1"/>
  <c r="H9" i="29"/>
  <c r="E9" i="23"/>
  <c r="D63" i="23"/>
  <c r="E63" i="23" s="1"/>
  <c r="E8" i="23"/>
  <c r="H186" i="29"/>
  <c r="H83" i="29"/>
  <c r="F23" i="21"/>
  <c r="H175" i="29"/>
  <c r="H218" i="29"/>
  <c r="I219" i="30"/>
  <c r="I10" i="30"/>
  <c r="D16" i="17"/>
  <c r="F16" i="17" s="1"/>
  <c r="D29" i="17"/>
  <c r="F22" i="21" l="1"/>
  <c r="E29" i="17"/>
  <c r="F29" i="17" s="1"/>
  <c r="D35" i="17"/>
  <c r="D33" i="17"/>
  <c r="E31" i="17"/>
  <c r="E25" i="17"/>
  <c r="F18" i="21" l="1"/>
  <c r="F11" i="21"/>
  <c r="E33" i="17"/>
  <c r="F33" i="17" s="1"/>
  <c r="D34" i="17"/>
  <c r="D14" i="17"/>
  <c r="F14" i="17" s="1"/>
  <c r="E35" i="17" l="1"/>
  <c r="F35" i="17" s="1"/>
  <c r="E34" i="17"/>
  <c r="F34" i="17" s="1"/>
  <c r="E18" i="17"/>
  <c r="F18" i="17" s="1"/>
  <c r="D25" i="17" l="1"/>
  <c r="F25" i="17" s="1"/>
  <c r="D31" i="17"/>
  <c r="E21" i="17"/>
  <c r="D21" i="17"/>
  <c r="E27" i="17"/>
  <c r="E36" i="17" l="1"/>
  <c r="F21" i="17"/>
  <c r="F31" i="17"/>
  <c r="D27" i="17" l="1"/>
  <c r="F27" i="17" l="1"/>
  <c r="D36" i="17"/>
  <c r="F36" i="17" s="1"/>
</calcChain>
</file>

<file path=xl/sharedStrings.xml><?xml version="1.0" encoding="utf-8"?>
<sst xmlns="http://schemas.openxmlformats.org/spreadsheetml/2006/main" count="2301" uniqueCount="463">
  <si>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</si>
  <si>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</si>
  <si>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</si>
  <si>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</si>
  <si>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</si>
  <si>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</si>
  <si>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</si>
  <si>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</si>
  <si>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</si>
  <si>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</si>
  <si>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</si>
  <si>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</si>
  <si>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</si>
  <si>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</si>
  <si>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</si>
  <si>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</si>
  <si>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</si>
  <si>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</si>
  <si>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</si>
  <si>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</si>
  <si>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</si>
  <si>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</si>
  <si>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</si>
  <si>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</si>
  <si>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</si>
  <si>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</si>
  <si>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</si>
  <si>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</si>
  <si>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</si>
  <si>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</si>
  <si>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</si>
  <si>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</si>
  <si>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</si>
  <si>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</si>
  <si>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</si>
  <si>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</si>
  <si>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</si>
  <si>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</si>
  <si>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</si>
  <si>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</si>
  <si>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</si>
  <si>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</si>
  <si>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</si>
  <si>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</si>
  <si>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</si>
  <si>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</si>
  <si>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</si>
  <si>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</si>
  <si>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</si>
  <si>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</si>
  <si>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</si>
  <si>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</si>
  <si>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</si>
  <si>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</si>
  <si>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</si>
  <si>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</si>
  <si>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</si>
  <si>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</si>
  <si>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</si>
  <si>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</si>
  <si>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</si>
  <si>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</si>
  <si>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</si>
  <si>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</si>
  <si>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</si>
  <si>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</si>
  <si>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</si>
  <si>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</si>
  <si>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</si>
  <si>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</si>
  <si>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</si>
  <si>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</si>
  <si>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</si>
  <si>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</si>
  <si>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</si>
  <si>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</si>
  <si>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</si>
  <si>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</si>
  <si>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</si>
  <si>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</si>
  <si>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</si>
  <si>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</si>
  <si>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</si>
  <si>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</si>
  <si>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</si>
  <si>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</si>
  <si>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</si>
  <si>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</si>
  <si>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</si>
  <si>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</si>
  <si>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</si>
  <si>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</si>
  <si>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</si>
  <si>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</si>
  <si>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</si>
  <si>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</si>
  <si>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</si>
  <si>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</si>
  <si>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</si>
  <si>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</si>
  <si>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</si>
  <si>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</si>
  <si>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</si>
  <si>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</si>
  <si>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</si>
  <si>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</si>
  <si>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</si>
  <si>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</si>
  <si>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</si>
  <si>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</si>
  <si>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</si>
  <si>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</si>
  <si>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</si>
  <si>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</si>
  <si>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</si>
  <si>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</si>
  <si>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</si>
  <si>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</si>
  <si>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</si>
  <si>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</si>
  <si>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</si>
  <si>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</si>
  <si>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</si>
  <si>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</si>
  <si>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</si>
  <si>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</si>
  <si>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</si>
  <si>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</si>
  <si>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</si>
  <si>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</si>
  <si>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</si>
  <si>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</si>
  <si>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</si>
  <si>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</si>
  <si>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</si>
  <si>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</si>
  <si>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</si>
  <si>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</si>
  <si>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</si>
  <si>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</si>
  <si>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</si>
  <si>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</si>
  <si>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</si>
  <si>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</si>
  <si>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</si>
  <si>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</si>
  <si>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</si>
  <si>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</si>
  <si>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</si>
  <si>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</si>
  <si>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</si>
  <si>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</si>
  <si>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</si>
  <si>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</si>
  <si>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</si>
  <si>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</si>
  <si>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</si>
  <si>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</si>
  <si>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</si>
  <si>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</si>
  <si>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</si>
  <si>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</si>
  <si>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</si>
  <si>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</si>
  <si>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</si>
  <si>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</si>
  <si>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</si>
  <si>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</si>
  <si>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</si>
  <si>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</si>
  <si>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</si>
  <si>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</si>
  <si>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</si>
  <si>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</si>
  <si>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</si>
  <si>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</si>
  <si>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</si>
  <si>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</si>
  <si>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</si>
  <si>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</si>
  <si>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</si>
  <si>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</si>
  <si>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</si>
  <si>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</si>
  <si>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</si>
  <si>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</si>
  <si>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</si>
  <si>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</si>
  <si>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</si>
  <si>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</si>
  <si>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</si>
  <si>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</si>
  <si>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</si>
  <si>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</si>
  <si>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</si>
  <si>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</si>
  <si>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</si>
  <si>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</si>
  <si>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</si>
  <si>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</si>
  <si>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</si>
  <si>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</si>
  <si>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</si>
  <si>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</si>
  <si>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</si>
  <si>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</si>
  <si>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</si>
  <si>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</si>
  <si>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</si>
  <si>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</si>
  <si>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</si>
  <si>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</si>
  <si>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</si>
  <si>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</si>
  <si>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</si>
  <si>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</si>
  <si>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</si>
  <si>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</si>
  <si>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</si>
  <si>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</si>
  <si>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</si>
  <si>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</si>
  <si>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</si>
  <si>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</si>
  <si>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</si>
  <si>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</si>
  <si>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</si>
  <si>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</si>
  <si>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</si>
  <si>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</si>
  <si>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</si>
  <si>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</si>
  <si>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</si>
  <si>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</si>
  <si>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</si>
  <si>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</si>
  <si>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</si>
  <si>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</si>
  <si>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</si>
  <si>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</si>
  <si>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</si>
  <si>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</si>
  <si>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</si>
  <si>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</si>
  <si>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</si>
  <si>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</si>
  <si>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</si>
  <si>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</si>
  <si>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</si>
  <si>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</si>
  <si>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</si>
  <si>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</si>
  <si>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</si>
  <si>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</si>
  <si>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</si>
  <si>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</si>
  <si>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</si>
  <si>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</si>
  <si>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</si>
  <si>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</si>
  <si>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</si>
  <si>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</si>
  <si>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</si>
  <si>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</si>
  <si>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</si>
  <si>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</si>
  <si>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</si>
  <si>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</si>
  <si>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</si>
  <si>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</si>
  <si>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</si>
  <si>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</si>
  <si>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</si>
  <si>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</si>
  <si>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</si>
  <si>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</si>
  <si>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</si>
  <si>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</si>
  <si>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</si>
  <si>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</si>
  <si>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</si>
  <si>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</si>
  <si>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</si>
  <si>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</si>
  <si>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</si>
  <si>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</si>
  <si>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</si>
  <si>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</si>
  <si>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</si>
  <si>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</si>
  <si>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</si>
  <si>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</si>
  <si>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</si>
  <si>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</si>
  <si>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</si>
  <si>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</si>
  <si>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</si>
  <si>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</si>
  <si>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</si>
  <si>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</si>
  <si>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</si>
  <si>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</si>
  <si>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</si>
  <si>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</si>
  <si>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</si>
  <si>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</si>
  <si>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</si>
  <si>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</si>
  <si>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</si>
  <si>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</si>
  <si>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</si>
  <si>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</si>
  <si>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</si>
  <si>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</si>
  <si>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</si>
  <si>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</si>
  <si>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</si>
  <si>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</si>
  <si>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</si>
  <si>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</si>
  <si>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</si>
  <si>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</si>
  <si>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</si>
  <si>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</si>
  <si>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</si>
  <si>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</si>
  <si>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</si>
  <si>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</si>
  <si>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</si>
  <si>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</si>
  <si>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</si>
  <si>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</si>
  <si>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</si>
  <si>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</si>
  <si>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</si>
  <si>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</si>
  <si>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</si>
  <si>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</si>
  <si>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</si>
  <si>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</si>
  <si>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</si>
  <si>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</si>
  <si>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</si>
  <si>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</si>
  <si>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</si>
  <si>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>7Ц.4.03.15620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</si>
  <si>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</si>
  <si>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</si>
  <si>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</si>
  <si>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</si>
  <si>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1.4.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</si>
  <si>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</si>
  <si>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</si>
  <si>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</si>
  <si>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</si>
  <si>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</si>
  <si>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</si>
  <si>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</si>
  <si>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</si>
  <si>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</si>
  <si>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</si>
  <si>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853</t>
  </si>
  <si>
    <t>Уплата иных платежей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</si>
  <si>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</si>
  <si>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</si>
  <si>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</si>
  <si>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</si>
  <si>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</si>
  <si>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</si>
  <si>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</si>
  <si>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</si>
  <si>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</si>
  <si>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</si>
  <si>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</si>
  <si>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</si>
  <si>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</si>
  <si>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</si>
  <si>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</si>
  <si>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</si>
  <si>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</si>
  <si>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</si>
  <si>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</si>
  <si>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</si>
  <si>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</si>
  <si>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</si>
  <si>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</si>
  <si>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</si>
  <si>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>% исполнения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</si>
  <si>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</si>
  <si>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</si>
  <si>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</si>
  <si>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</si>
  <si>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</si>
  <si>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</si>
  <si>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</si>
  <si>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</si>
  <si>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</si>
  <si>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</si>
  <si>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</si>
  <si>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</si>
  <si>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</si>
  <si>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</si>
  <si>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</si>
  <si>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</si>
  <si>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</si>
  <si>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</si>
  <si>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</si>
  <si>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</si>
  <si>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</si>
  <si>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</si>
  <si>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</si>
  <si>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</si>
  <si>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</si>
  <si>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t>Приложение 5</t>
  </si>
  <si>
    <t>Приложение 4.1</t>
  </si>
  <si>
    <t xml:space="preserve">  Приложение 6</t>
  </si>
  <si>
    <t>62.Д.03.13010</t>
  </si>
  <si>
    <t>Приложение 4</t>
  </si>
  <si>
    <t>182 1 05 03010 01 2100 110</t>
  </si>
  <si>
    <t>Единый сельскохозяйственный налог (пени по соответствующему платежу)</t>
  </si>
  <si>
    <t>611 2 02 20299 10 0000 150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</si>
  <si>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КЦ 2026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</si>
  <si>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КЦ 2026</t>
    </r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</si>
  <si>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 КЦ 1044</t>
  </si>
  <si>
    <t>Прочие расходы по содержанию объектов муниципальной собственности</t>
  </si>
  <si>
    <t>62.Д.02.15360</t>
  </si>
  <si>
    <t>7Ц.1.F3.6748S</t>
  </si>
  <si>
    <t>Обеспечение устойчивого сокращения непригодного для проживания жилого фонда</t>
  </si>
  <si>
    <t>Уплата налогов, сборов и иных платежей</t>
  </si>
  <si>
    <t>Бюджетные инвестиции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</si>
  <si>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</si>
  <si>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</si>
  <si>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7Ц.1.F3.67483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</si>
  <si>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</si>
  <si>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</si>
  <si>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400</t>
  </si>
  <si>
    <t>7Ц.8.04.15620</t>
  </si>
  <si>
    <t>0503, 0409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</si>
  <si>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</si>
  <si>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</si>
  <si>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122</t>
  </si>
  <si>
    <t>Иные выплаты персоналу государственных (муниципальных) органов, за исключением фонда оплаты труда</t>
  </si>
  <si>
    <t>Исполнение   2022 год</t>
  </si>
  <si>
    <t>Исполнено 2022 год</t>
  </si>
  <si>
    <t>611 1 16 07090 10 0000 410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</si>
  <si>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</si>
  <si>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611 1 17 01050 10 0000 180</t>
  </si>
  <si>
    <t>Невыясненные поступления, зачисляемые в бюджеты сельских поселений</t>
  </si>
  <si>
    <t>611 1 17 16000 10 0000 180</t>
  </si>
  <si>
    <t>Прочие неналоговые доходы бюджетов сельских поселений в части невыясненных поступлений, по которым не осуществлен возврат (уточнение) не позднее трех лет со дня их зачисления на единый счет бюджета сельского поселения</t>
  </si>
  <si>
    <t>Исполнено   2022 год</t>
  </si>
  <si>
    <t>исполнено 2022 год</t>
  </si>
  <si>
    <t>исполнено   2022год</t>
  </si>
  <si>
    <t>исполнено   2022 год</t>
  </si>
  <si>
    <t>к решению совета депутатов</t>
  </si>
  <si>
    <t>получаемые из других бюджетов в 2022 году</t>
  </si>
  <si>
    <t>Исполнение поступления доходов в бюджет Пудомягского сельского поселения за  2022 год</t>
  </si>
  <si>
    <t>Бюджет  2022 год (тыс.руб.)</t>
  </si>
  <si>
    <t xml:space="preserve">Исполнение бюджетных ассигнований по разделам и подразделам, классификации расходов бюджета Пудомягского сельского поселения в 2022 году                    </t>
  </si>
  <si>
    <t xml:space="preserve">Исполнение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в 2022 году </t>
  </si>
  <si>
    <t xml:space="preserve">Исполнение ведомственной структуры расходов бюджета Пудомягского сельского поселения на 2022 год        </t>
  </si>
  <si>
    <t>Исполнение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</si>
  <si>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от 25.05.2023 №205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</si>
</sst>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#,##0.00_ ;[Red]\-#,##0.00\ "/>
  </numFmts>
  <fonts count="44" x14ac:knownFonts="1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25" fillId="0" borderId="0"/>
    <xf numFmtId="0" fontId="30" fillId="0" borderId="0"/>
    <xf numFmtId="0" fontId="12" fillId="0" borderId="0"/>
  </cellStyleXfs>
  <cellXfs count="258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7" fillId="0" borderId="0" xfId="0" applyFont="1"/>
    <xf numFmtId="4" fontId="10" fillId="0" borderId="0" xfId="0" applyNumberFormat="1" applyFont="1" applyAlignment="1">
      <alignment horizontal="right" vertical="center"/>
    </xf>
    <xf numFmtId="0" fontId="28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29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justify" vertical="center" wrapText="1"/>
    </xf>
    <xf numFmtId="4" fontId="32" fillId="0" borderId="1" xfId="0" applyNumberFormat="1" applyFont="1" applyBorder="1" applyAlignment="1">
      <alignment horizontal="right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justify" vertical="center" wrapText="1"/>
    </xf>
    <xf numFmtId="4" fontId="33" fillId="0" borderId="1" xfId="0" applyNumberFormat="1" applyFont="1" applyBorder="1" applyAlignment="1">
      <alignment horizontal="right"/>
    </xf>
    <xf numFmtId="49" fontId="34" fillId="2" borderId="1" xfId="0" applyNumberFormat="1" applyFont="1" applyFill="1" applyBorder="1" applyAlignment="1">
      <alignment horizontal="justify" vertical="center" wrapText="1"/>
    </xf>
    <xf numFmtId="165" fontId="33" fillId="0" borderId="1" xfId="0" applyNumberFormat="1" applyFont="1" applyBorder="1" applyAlignment="1">
      <alignment horizontal="justify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justify" vertical="center" wrapText="1"/>
    </xf>
    <xf numFmtId="4" fontId="35" fillId="0" borderId="1" xfId="0" applyNumberFormat="1" applyFont="1" applyBorder="1" applyAlignment="1">
      <alignment horizontal="right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justify" vertical="center" wrapText="1"/>
    </xf>
    <xf numFmtId="4" fontId="36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6" fillId="0" borderId="1" xfId="0" applyNumberFormat="1" applyFont="1" applyBorder="1" applyAlignment="1">
      <alignment horizontal="justify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justify" vertical="center" wrapText="1"/>
    </xf>
    <xf numFmtId="4" fontId="33" fillId="2" borderId="1" xfId="0" applyNumberFormat="1" applyFont="1" applyFill="1" applyBorder="1" applyAlignment="1">
      <alignment horizontal="right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justify" vertical="center" wrapText="1"/>
    </xf>
    <xf numFmtId="4" fontId="36" fillId="2" borderId="1" xfId="0" applyNumberFormat="1" applyFont="1" applyFill="1" applyBorder="1" applyAlignment="1">
      <alignment horizontal="right"/>
    </xf>
    <xf numFmtId="49" fontId="37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9" fontId="10" fillId="0" borderId="1" xfId="0" applyNumberFormat="1" applyFont="1" applyBorder="1" applyAlignment="1">
      <alignment horizontal="justify" vertical="justify" wrapText="1"/>
    </xf>
    <xf numFmtId="49" fontId="5" fillId="0" borderId="1" xfId="0" applyNumberFormat="1" applyFont="1" applyBorder="1" applyAlignment="1">
      <alignment horizontal="justify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32" fillId="0" borderId="1" xfId="0" applyNumberFormat="1" applyFont="1" applyBorder="1" applyAlignment="1">
      <alignment horizontal="center" vertical="center"/>
    </xf>
    <xf numFmtId="4" fontId="33" fillId="0" borderId="1" xfId="0" applyNumberFormat="1" applyFont="1" applyBorder="1" applyAlignment="1">
      <alignment horizontal="center" vertical="center"/>
    </xf>
    <xf numFmtId="4" fontId="39" fillId="0" borderId="1" xfId="0" applyNumberFormat="1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horizontal="left" vertical="center" wrapText="1"/>
    </xf>
    <xf numFmtId="165" fontId="3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10" fillId="0" borderId="0" xfId="0" applyNumberFormat="1" applyFont="1" applyAlignment="1">
      <alignment horizontal="right" vertical="center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4" borderId="11" xfId="0" applyNumberFormat="1" applyFont="1" applyFill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2" fillId="5" borderId="1" xfId="0" applyNumberFormat="1" applyFont="1" applyFill="1" applyBorder="1" applyAlignment="1">
      <alignment horizontal="left" vertical="center" wrapText="1"/>
    </xf>
    <xf numFmtId="49" fontId="32" fillId="5" borderId="1" xfId="0" applyNumberFormat="1" applyFont="1" applyFill="1" applyBorder="1" applyAlignment="1">
      <alignment horizontal="center" vertical="center" wrapText="1"/>
    </xf>
    <xf numFmtId="4" fontId="32" fillId="5" borderId="1" xfId="0" applyNumberFormat="1" applyFont="1" applyFill="1" applyBorder="1" applyAlignment="1">
      <alignment horizontal="center" vertical="center"/>
    </xf>
    <xf numFmtId="4" fontId="33" fillId="2" borderId="1" xfId="0" applyNumberFormat="1" applyFont="1" applyFill="1" applyBorder="1" applyAlignment="1">
      <alignment horizontal="center" vertical="center"/>
    </xf>
    <xf numFmtId="49" fontId="33" fillId="5" borderId="1" xfId="0" applyNumberFormat="1" applyFont="1" applyFill="1" applyBorder="1" applyAlignment="1">
      <alignment horizontal="left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4" fontId="33" fillId="5" borderId="1" xfId="0" applyNumberFormat="1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35" fillId="2" borderId="1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justify" vertical="center" wrapText="1"/>
    </xf>
    <xf numFmtId="4" fontId="35" fillId="2" borderId="1" xfId="0" applyNumberFormat="1" applyFont="1" applyFill="1" applyBorder="1" applyAlignment="1">
      <alignment horizontal="right"/>
    </xf>
    <xf numFmtId="4" fontId="37" fillId="0" borderId="1" xfId="0" applyNumberFormat="1" applyFont="1" applyBorder="1" applyAlignment="1">
      <alignment horizontal="right"/>
    </xf>
    <xf numFmtId="49" fontId="36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justify" vertical="center" wrapText="1"/>
    </xf>
    <xf numFmtId="4" fontId="16" fillId="2" borderId="1" xfId="0" applyNumberFormat="1" applyFont="1" applyFill="1" applyBorder="1" applyAlignment="1">
      <alignment horizontal="right"/>
    </xf>
    <xf numFmtId="0" fontId="40" fillId="0" borderId="0" xfId="0" applyFont="1"/>
    <xf numFmtId="4" fontId="21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justify" vertical="center" wrapText="1"/>
    </xf>
    <xf numFmtId="4" fontId="21" fillId="2" borderId="1" xfId="0" applyNumberFormat="1" applyFont="1" applyFill="1" applyBorder="1" applyAlignment="1">
      <alignment horizontal="right"/>
    </xf>
    <xf numFmtId="0" fontId="41" fillId="2" borderId="1" xfId="0" applyFont="1" applyFill="1" applyBorder="1"/>
    <xf numFmtId="0" fontId="41" fillId="2" borderId="1" xfId="0" applyFont="1" applyFill="1" applyBorder="1" applyAlignment="1">
      <alignment horizontal="center" vertical="center"/>
    </xf>
    <xf numFmtId="4" fontId="41" fillId="2" borderId="1" xfId="0" applyNumberFormat="1" applyFont="1" applyFill="1" applyBorder="1"/>
    <xf numFmtId="49" fontId="36" fillId="2" borderId="1" xfId="0" applyNumberFormat="1" applyFont="1" applyFill="1" applyBorder="1" applyAlignment="1">
      <alignment horizontal="left" vertical="center" wrapText="1"/>
    </xf>
    <xf numFmtId="4" fontId="37" fillId="2" borderId="1" xfId="0" applyNumberFormat="1" applyFont="1" applyFill="1" applyBorder="1" applyAlignment="1">
      <alignment horizontal="right"/>
    </xf>
    <xf numFmtId="49" fontId="35" fillId="2" borderId="1" xfId="0" applyNumberFormat="1" applyFont="1" applyFill="1" applyBorder="1" applyAlignment="1">
      <alignment horizontal="left" vertical="center" wrapText="1"/>
    </xf>
    <xf numFmtId="4" fontId="36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vertical="center"/>
    </xf>
    <xf numFmtId="0" fontId="0" fillId="0" borderId="0" xfId="0" applyAlignment="1">
      <alignment horizontal="right"/>
    </xf>
    <xf numFmtId="164" fontId="16" fillId="0" borderId="0" xfId="0" applyNumberFormat="1" applyFont="1" applyAlignment="1">
      <alignment horizontal="left"/>
    </xf>
    <xf numFmtId="0" fontId="42" fillId="0" borderId="0" xfId="0" applyFont="1"/>
    <xf numFmtId="164" fontId="21" fillId="0" borderId="0" xfId="0" applyNumberFormat="1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0" fontId="0" fillId="0" borderId="0" xfId="0"/>
    <xf numFmtId="0" fontId="26" fillId="0" borderId="15" xfId="0" applyFont="1" applyBorder="1" applyAlignment="1">
      <alignment horizontal="center" vertical="center" wrapText="1"/>
    </xf>
    <xf numFmtId="0" fontId="0" fillId="0" borderId="15" xfId="0" applyBorder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0" fillId="5" borderId="1" xfId="0" applyNumberFormat="1" applyFont="1" applyFill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2" fontId="31" fillId="0" borderId="5" xfId="0" applyNumberFormat="1" applyFont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49" fontId="32" fillId="5" borderId="1" xfId="0" applyNumberFormat="1" applyFont="1" applyFill="1" applyBorder="1" applyAlignment="1">
      <alignment horizontal="center" vertical="center" wrapText="1"/>
    </xf>
    <xf numFmtId="49" fontId="32" fillId="5" borderId="1" xfId="0" applyNumberFormat="1" applyFont="1" applyFill="1" applyBorder="1" applyAlignment="1">
      <alignment horizontal="center" wrapText="1"/>
    </xf>
    <xf numFmtId="49" fontId="32" fillId="5" borderId="1" xfId="0" applyNumberFormat="1" applyFont="1" applyFill="1" applyBorder="1" applyAlignment="1">
      <alignment horizontal="right" vertical="center" wrapText="1"/>
    </xf>
    <xf numFmtId="0" fontId="40" fillId="2" borderId="0" xfId="0" applyFont="1" applyFill="1" applyAlignment="1">
      <alignment horizontal="right"/>
    </xf>
    <xf numFmtId="0" fontId="21" fillId="2" borderId="0" xfId="0" applyFont="1" applyFill="1" applyAlignment="1">
      <alignment horizontal="right"/>
    </xf>
    <xf numFmtId="165" fontId="16" fillId="0" borderId="0" xfId="0" applyNumberFormat="1" applyFont="1" applyAlignment="1">
      <alignment horizontal="center" vertical="center" wrapText="1"/>
    </xf>
    <xf numFmtId="165" fontId="16" fillId="0" borderId="5" xfId="0" applyNumberFormat="1" applyFont="1" applyBorder="1" applyAlignment="1">
      <alignment horizontal="center" vertical="center" wrapText="1"/>
    </xf>
    <xf numFmtId="165" fontId="32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32" fillId="5" borderId="1" xfId="0" applyNumberFormat="1" applyFont="1" applyFill="1" applyBorder="1" applyAlignment="1">
      <alignment horizontal="left" vertical="center" wrapText="1"/>
    </xf>
    <xf numFmtId="49" fontId="38" fillId="5" borderId="1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00000000-0005-0000-0000-000003000000}"/>
    <cellStyle name="Обычный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3"/>
  <sheetViews>
    <sheetView tabSelected="1" zoomScaleNormal="100" workbookViewId="0">
      <selection activeCell="A5" sqref="A5:E6"/>
    </sheetView>
  </sheetViews>
  <sheetFormatPr defaultRowHeight="12.75" x14ac:dyDescent="0.2"/>
  <cols>
    <col min="1" max="1" width="17" style="81" customWidth="1"/>
    <col min="2" max="2" width="36.28515625" customWidth="1"/>
    <col min="3" max="3" width="16.85546875" style="10" customWidth="1"/>
    <col min="4" max="4" width="12.140625" style="10" customWidth="1"/>
    <col min="5" max="5" width="12.85546875" style="165" bestFit="1" customWidth="1"/>
  </cols>
  <sheetData>
    <row r="1" spans="1:5" ht="15" x14ac:dyDescent="0.25">
      <c r="A1" s="79"/>
      <c r="B1" s="66"/>
      <c r="C1" s="80"/>
      <c r="D1" s="66"/>
      <c r="E1" s="152" t="s">
        <v>94</v>
      </c>
    </row>
    <row r="2" spans="1:5" ht="15.75" x14ac:dyDescent="0.25">
      <c r="A2" s="79"/>
      <c r="B2" s="66"/>
      <c r="C2" s="94"/>
      <c r="D2" s="95"/>
      <c r="E2" s="157" t="s">
        <v>454</v>
      </c>
    </row>
    <row r="3" spans="1:5" ht="15.75" x14ac:dyDescent="0.25">
      <c r="A3" s="79"/>
      <c r="B3" s="66"/>
      <c r="C3" s="94"/>
      <c r="D3" s="95"/>
      <c r="E3" s="157" t="s">
        <v>95</v>
      </c>
    </row>
    <row r="4" spans="1:5" ht="15.75" x14ac:dyDescent="0.25">
      <c r="B4" s="66"/>
      <c r="C4" s="94"/>
      <c r="D4" s="95"/>
      <c r="E4" s="157" t="s">
        <v>462</v>
      </c>
    </row>
    <row r="5" spans="1:5" x14ac:dyDescent="0.2">
      <c r="A5" s="218" t="s">
        <v>456</v>
      </c>
      <c r="B5" s="218"/>
      <c r="C5" s="218"/>
      <c r="D5" s="219"/>
      <c r="E5" s="219"/>
    </row>
    <row r="6" spans="1:5" ht="31.5" customHeight="1" thickBot="1" x14ac:dyDescent="0.25">
      <c r="A6" s="220"/>
      <c r="B6" s="220"/>
      <c r="C6" s="220"/>
      <c r="D6" s="221"/>
      <c r="E6" s="221"/>
    </row>
    <row r="7" spans="1:5" ht="25.5" x14ac:dyDescent="0.2">
      <c r="A7" s="82" t="s">
        <v>45</v>
      </c>
      <c r="B7" s="83" t="s">
        <v>3</v>
      </c>
      <c r="C7" s="84" t="s">
        <v>457</v>
      </c>
      <c r="D7" s="155" t="s">
        <v>442</v>
      </c>
      <c r="E7" s="158" t="s">
        <v>387</v>
      </c>
    </row>
    <row r="8" spans="1:5" ht="25.5" x14ac:dyDescent="0.2">
      <c r="A8" s="85"/>
      <c r="B8" s="88" t="s">
        <v>46</v>
      </c>
      <c r="C8" s="86">
        <f>+C9+C37</f>
        <v>38348.463509999994</v>
      </c>
      <c r="D8" s="86">
        <f>+D9+D37</f>
        <v>39019.810290000001</v>
      </c>
      <c r="E8" s="159">
        <f>D8/C8*100</f>
        <v>101.75064844468918</v>
      </c>
    </row>
    <row r="9" spans="1:5" x14ac:dyDescent="0.2">
      <c r="A9" s="85"/>
      <c r="B9" s="88" t="s">
        <v>47</v>
      </c>
      <c r="C9" s="86">
        <f>+C10+C19+C24+C27+C30</f>
        <v>36843.199999999997</v>
      </c>
      <c r="D9" s="86">
        <f>+D10+D19+D24+D27+D30</f>
        <v>37411.722150000001</v>
      </c>
      <c r="E9" s="159">
        <f t="shared" ref="E9:E10" si="0">D9/C9*100</f>
        <v>101.5430856983107</v>
      </c>
    </row>
    <row r="10" spans="1:5" ht="25.5" x14ac:dyDescent="0.2">
      <c r="A10" s="87" t="s">
        <v>48</v>
      </c>
      <c r="B10" s="88" t="s">
        <v>49</v>
      </c>
      <c r="C10" s="86">
        <f>SUM(C11:C18)</f>
        <v>4100</v>
      </c>
      <c r="D10" s="86">
        <f>SUM(D11:D18)</f>
        <v>4149.1995699999998</v>
      </c>
      <c r="E10" s="159">
        <f t="shared" si="0"/>
        <v>101.19998951219512</v>
      </c>
    </row>
    <row r="11" spans="1:5" ht="89.25" x14ac:dyDescent="0.2">
      <c r="A11" s="68" t="s">
        <v>98</v>
      </c>
      <c r="B11" s="5" t="s">
        <v>50</v>
      </c>
      <c r="C11" s="6">
        <v>3550</v>
      </c>
      <c r="D11" s="6">
        <v>3433.6639500000001</v>
      </c>
      <c r="E11" s="160">
        <f>D11/C11*100</f>
        <v>96.722928169014082</v>
      </c>
    </row>
    <row r="12" spans="1:5" ht="102" x14ac:dyDescent="0.2">
      <c r="A12" s="68" t="s">
        <v>388</v>
      </c>
      <c r="B12" s="5" t="s">
        <v>389</v>
      </c>
      <c r="C12" s="6"/>
      <c r="D12" s="6">
        <v>3.63</v>
      </c>
      <c r="E12" s="160"/>
    </row>
    <row r="13" spans="1:5" ht="127.5" x14ac:dyDescent="0.2">
      <c r="A13" s="68" t="s">
        <v>390</v>
      </c>
      <c r="B13" s="5" t="s">
        <v>391</v>
      </c>
      <c r="C13" s="6"/>
      <c r="D13" s="6">
        <v>0.61151</v>
      </c>
      <c r="E13" s="160"/>
    </row>
    <row r="14" spans="1:5" ht="178.5" x14ac:dyDescent="0.2">
      <c r="A14" s="68" t="s">
        <v>392</v>
      </c>
      <c r="B14" s="5" t="s">
        <v>393</v>
      </c>
      <c r="C14" s="6">
        <v>69</v>
      </c>
      <c r="D14" s="6">
        <v>68.533270000000002</v>
      </c>
      <c r="E14" s="160">
        <f>D14/C14*100</f>
        <v>99.323579710144926</v>
      </c>
    </row>
    <row r="15" spans="1:5" ht="153" x14ac:dyDescent="0.2">
      <c r="A15" s="68" t="s">
        <v>438</v>
      </c>
      <c r="B15" s="5" t="s">
        <v>439</v>
      </c>
      <c r="C15" s="6"/>
      <c r="D15" s="6">
        <v>4.1410000000000002E-2</v>
      </c>
      <c r="E15" s="160"/>
    </row>
    <row r="16" spans="1:5" ht="102" x14ac:dyDescent="0.2">
      <c r="A16" s="68" t="s">
        <v>394</v>
      </c>
      <c r="B16" s="5" t="s">
        <v>395</v>
      </c>
      <c r="C16" s="6">
        <v>481</v>
      </c>
      <c r="D16" s="6">
        <v>618.48188000000005</v>
      </c>
      <c r="E16" s="160">
        <f>D16/C16*100</f>
        <v>128.58251143451145</v>
      </c>
    </row>
    <row r="17" spans="1:5" ht="76.5" x14ac:dyDescent="0.2">
      <c r="A17" s="68" t="s">
        <v>396</v>
      </c>
      <c r="B17" s="5" t="s">
        <v>397</v>
      </c>
      <c r="C17" s="6"/>
      <c r="D17" s="6">
        <v>10.970549999999999</v>
      </c>
      <c r="E17" s="160"/>
    </row>
    <row r="18" spans="1:5" ht="102" x14ac:dyDescent="0.2">
      <c r="A18" s="68" t="s">
        <v>398</v>
      </c>
      <c r="B18" s="5" t="s">
        <v>399</v>
      </c>
      <c r="C18" s="6"/>
      <c r="D18" s="191">
        <v>13.266999999999999</v>
      </c>
      <c r="E18" s="160"/>
    </row>
    <row r="19" spans="1:5" ht="38.25" x14ac:dyDescent="0.2">
      <c r="A19" s="87" t="s">
        <v>51</v>
      </c>
      <c r="B19" s="88" t="s">
        <v>52</v>
      </c>
      <c r="C19" s="86">
        <f>SUM(C20:C22)</f>
        <v>4625.3999999999996</v>
      </c>
      <c r="D19" s="86">
        <f>SUM(D20:D23)</f>
        <v>4834.2693300000001</v>
      </c>
      <c r="E19" s="159">
        <f>D19/C19*100</f>
        <v>104.51570307432871</v>
      </c>
    </row>
    <row r="20" spans="1:5" ht="89.25" x14ac:dyDescent="0.2">
      <c r="A20" s="68" t="s">
        <v>96</v>
      </c>
      <c r="B20" s="5" t="s">
        <v>161</v>
      </c>
      <c r="C20" s="65">
        <v>2351.59</v>
      </c>
      <c r="D20" s="6">
        <v>2423.453</v>
      </c>
      <c r="E20" s="160">
        <f t="shared" ref="E20:E63" si="1">D20/C20*100</f>
        <v>103.05593236916299</v>
      </c>
    </row>
    <row r="21" spans="1:5" ht="165.75" x14ac:dyDescent="0.2">
      <c r="A21" s="68" t="s">
        <v>400</v>
      </c>
      <c r="B21" s="5" t="s">
        <v>401</v>
      </c>
      <c r="C21" s="65"/>
      <c r="D21" s="6">
        <v>13.09041</v>
      </c>
      <c r="E21" s="160"/>
    </row>
    <row r="22" spans="1:5" ht="102" x14ac:dyDescent="0.2">
      <c r="A22" s="68" t="s">
        <v>97</v>
      </c>
      <c r="B22" s="5" t="s">
        <v>53</v>
      </c>
      <c r="C22" s="65">
        <v>2273.81</v>
      </c>
      <c r="D22" s="6">
        <v>2675.7663600000001</v>
      </c>
      <c r="E22" s="160">
        <f t="shared" si="1"/>
        <v>117.67765820363178</v>
      </c>
    </row>
    <row r="23" spans="1:5" ht="140.25" x14ac:dyDescent="0.2">
      <c r="A23" s="68" t="s">
        <v>402</v>
      </c>
      <c r="B23" s="5" t="s">
        <v>403</v>
      </c>
      <c r="C23" s="65"/>
      <c r="D23" s="6">
        <v>-278.04043999999999</v>
      </c>
      <c r="E23" s="160"/>
    </row>
    <row r="24" spans="1:5" ht="25.5" x14ac:dyDescent="0.2">
      <c r="A24" s="87" t="s">
        <v>54</v>
      </c>
      <c r="B24" s="88" t="s">
        <v>55</v>
      </c>
      <c r="C24" s="86">
        <f>+C25</f>
        <v>110</v>
      </c>
      <c r="D24" s="86">
        <f>D25+D26</f>
        <v>110.09</v>
      </c>
      <c r="E24" s="159">
        <f t="shared" si="1"/>
        <v>100.08181818181818</v>
      </c>
    </row>
    <row r="25" spans="1:5" ht="25.5" x14ac:dyDescent="0.2">
      <c r="A25" s="68" t="s">
        <v>56</v>
      </c>
      <c r="B25" s="5" t="s">
        <v>55</v>
      </c>
      <c r="C25" s="191">
        <v>110</v>
      </c>
      <c r="D25" s="6">
        <v>110.06</v>
      </c>
      <c r="E25" s="160">
        <f t="shared" si="1"/>
        <v>100.05454545454546</v>
      </c>
    </row>
    <row r="26" spans="1:5" ht="25.5" x14ac:dyDescent="0.2">
      <c r="A26" s="68" t="s">
        <v>418</v>
      </c>
      <c r="B26" s="5" t="s">
        <v>419</v>
      </c>
      <c r="C26" s="191">
        <v>0</v>
      </c>
      <c r="D26" s="6">
        <v>0.03</v>
      </c>
      <c r="E26" s="160"/>
    </row>
    <row r="27" spans="1:5" ht="25.5" x14ac:dyDescent="0.2">
      <c r="A27" s="87" t="s">
        <v>57</v>
      </c>
      <c r="B27" s="88" t="s">
        <v>58</v>
      </c>
      <c r="C27" s="86">
        <f>+C28</f>
        <v>3257.8</v>
      </c>
      <c r="D27" s="156">
        <f>SUM(D28:D29)</f>
        <v>3407.1530299999999</v>
      </c>
      <c r="E27" s="159">
        <f t="shared" si="1"/>
        <v>104.58447510589967</v>
      </c>
    </row>
    <row r="28" spans="1:5" ht="63.75" x14ac:dyDescent="0.2">
      <c r="A28" s="68" t="s">
        <v>99</v>
      </c>
      <c r="B28" s="5" t="s">
        <v>59</v>
      </c>
      <c r="C28" s="6">
        <v>3257.8</v>
      </c>
      <c r="D28" s="6">
        <v>3383.94895</v>
      </c>
      <c r="E28" s="160">
        <f t="shared" si="1"/>
        <v>103.87221284302288</v>
      </c>
    </row>
    <row r="29" spans="1:5" ht="76.5" x14ac:dyDescent="0.2">
      <c r="A29" s="68" t="s">
        <v>404</v>
      </c>
      <c r="B29" s="5" t="s">
        <v>405</v>
      </c>
      <c r="C29" s="6"/>
      <c r="D29" s="6">
        <v>23.204080000000001</v>
      </c>
      <c r="E29" s="160"/>
    </row>
    <row r="30" spans="1:5" ht="25.5" x14ac:dyDescent="0.2">
      <c r="A30" s="87" t="s">
        <v>60</v>
      </c>
      <c r="B30" s="88" t="s">
        <v>61</v>
      </c>
      <c r="C30" s="86">
        <f>+C31+C34</f>
        <v>24750</v>
      </c>
      <c r="D30" s="86">
        <f>+D31+D34</f>
        <v>24911.01022</v>
      </c>
      <c r="E30" s="159">
        <f t="shared" si="1"/>
        <v>100.65054634343433</v>
      </c>
    </row>
    <row r="31" spans="1:5" ht="25.5" x14ac:dyDescent="0.2">
      <c r="A31" s="85" t="s">
        <v>62</v>
      </c>
      <c r="B31" s="89" t="s">
        <v>63</v>
      </c>
      <c r="C31" s="86">
        <f>+C32</f>
        <v>15400</v>
      </c>
      <c r="D31" s="86">
        <f>SUM(D32:D33)</f>
        <v>15394.56</v>
      </c>
      <c r="E31" s="159">
        <f t="shared" si="1"/>
        <v>99.964675324675326</v>
      </c>
    </row>
    <row r="32" spans="1:5" ht="51" x14ac:dyDescent="0.2">
      <c r="A32" s="68" t="s">
        <v>100</v>
      </c>
      <c r="B32" s="5" t="s">
        <v>64</v>
      </c>
      <c r="C32" s="8">
        <v>15400</v>
      </c>
      <c r="D32" s="6">
        <v>14593.49</v>
      </c>
      <c r="E32" s="160">
        <f t="shared" si="1"/>
        <v>94.76292207792207</v>
      </c>
    </row>
    <row r="33" spans="1:5" ht="63.75" x14ac:dyDescent="0.2">
      <c r="A33" s="68" t="s">
        <v>406</v>
      </c>
      <c r="B33" s="5" t="s">
        <v>407</v>
      </c>
      <c r="C33" s="8"/>
      <c r="D33" s="6">
        <v>801.07</v>
      </c>
      <c r="E33" s="160"/>
    </row>
    <row r="34" spans="1:5" ht="25.5" x14ac:dyDescent="0.2">
      <c r="A34" s="85" t="s">
        <v>65</v>
      </c>
      <c r="B34" s="89" t="s">
        <v>66</v>
      </c>
      <c r="C34" s="86">
        <f>+C35</f>
        <v>9350</v>
      </c>
      <c r="D34" s="86">
        <f>SUM(D35:D36)</f>
        <v>9516.4502200000006</v>
      </c>
      <c r="E34" s="159">
        <f t="shared" si="1"/>
        <v>101.7802162566845</v>
      </c>
    </row>
    <row r="35" spans="1:5" ht="51" x14ac:dyDescent="0.2">
      <c r="A35" s="68" t="s">
        <v>101</v>
      </c>
      <c r="B35" s="5" t="s">
        <v>67</v>
      </c>
      <c r="C35" s="8">
        <v>9350</v>
      </c>
      <c r="D35" s="6">
        <v>9463.5420300000005</v>
      </c>
      <c r="E35" s="160">
        <f t="shared" si="1"/>
        <v>101.21435326203209</v>
      </c>
    </row>
    <row r="36" spans="1:5" ht="63.75" x14ac:dyDescent="0.2">
      <c r="A36" s="68" t="s">
        <v>408</v>
      </c>
      <c r="B36" s="5" t="s">
        <v>409</v>
      </c>
      <c r="C36" s="8"/>
      <c r="D36" s="6">
        <v>52.908189999999998</v>
      </c>
      <c r="E36" s="160"/>
    </row>
    <row r="37" spans="1:5" x14ac:dyDescent="0.2">
      <c r="A37" s="85"/>
      <c r="B37" s="88" t="s">
        <v>68</v>
      </c>
      <c r="C37" s="86">
        <f>+C38</f>
        <v>1505.26351</v>
      </c>
      <c r="D37" s="86">
        <f>+D38</f>
        <v>1608.0881399999998</v>
      </c>
      <c r="E37" s="161">
        <f t="shared" si="1"/>
        <v>106.83100529022987</v>
      </c>
    </row>
    <row r="38" spans="1:5" ht="51" x14ac:dyDescent="0.2">
      <c r="A38" s="87" t="s">
        <v>69</v>
      </c>
      <c r="B38" s="88" t="s">
        <v>70</v>
      </c>
      <c r="C38" s="86">
        <f>SUM(C39:C44)</f>
        <v>1505.26351</v>
      </c>
      <c r="D38" s="86">
        <f>SUM(D39:D44)</f>
        <v>1608.0881399999998</v>
      </c>
      <c r="E38" s="161">
        <f t="shared" si="1"/>
        <v>106.83100529022987</v>
      </c>
    </row>
    <row r="39" spans="1:5" ht="76.5" x14ac:dyDescent="0.2">
      <c r="A39" s="70" t="s">
        <v>71</v>
      </c>
      <c r="B39" s="9" t="s">
        <v>72</v>
      </c>
      <c r="C39" s="67">
        <v>144.495</v>
      </c>
      <c r="D39" s="6">
        <v>127.736</v>
      </c>
      <c r="E39" s="160">
        <f t="shared" si="1"/>
        <v>88.401674798435934</v>
      </c>
    </row>
    <row r="40" spans="1:5" ht="89.25" x14ac:dyDescent="0.2">
      <c r="A40" s="68" t="s">
        <v>73</v>
      </c>
      <c r="B40" s="5" t="s">
        <v>74</v>
      </c>
      <c r="C40" s="67">
        <v>893.23</v>
      </c>
      <c r="D40" s="6">
        <v>961.65800000000002</v>
      </c>
      <c r="E40" s="160">
        <f t="shared" si="1"/>
        <v>107.66073687628047</v>
      </c>
    </row>
    <row r="41" spans="1:5" ht="114.75" x14ac:dyDescent="0.2">
      <c r="A41" s="68" t="s">
        <v>410</v>
      </c>
      <c r="B41" s="5" t="s">
        <v>411</v>
      </c>
      <c r="C41" s="67">
        <v>440</v>
      </c>
      <c r="D41" s="6">
        <v>440</v>
      </c>
      <c r="E41" s="160">
        <f>D41/C41*100</f>
        <v>100</v>
      </c>
    </row>
    <row r="42" spans="1:5" ht="89.25" x14ac:dyDescent="0.2">
      <c r="A42" s="68" t="s">
        <v>444</v>
      </c>
      <c r="B42" s="5" t="s">
        <v>445</v>
      </c>
      <c r="C42" s="67">
        <v>27.538509999999999</v>
      </c>
      <c r="D42" s="6">
        <v>74.040000000000006</v>
      </c>
      <c r="E42" s="160">
        <f>D42/C42*100</f>
        <v>268.85986206225397</v>
      </c>
    </row>
    <row r="43" spans="1:5" ht="25.5" x14ac:dyDescent="0.2">
      <c r="A43" s="68" t="s">
        <v>446</v>
      </c>
      <c r="B43" s="5" t="s">
        <v>447</v>
      </c>
      <c r="C43" s="67">
        <v>0</v>
      </c>
      <c r="D43" s="6">
        <v>4.0941400000000003</v>
      </c>
      <c r="E43" s="160">
        <v>0</v>
      </c>
    </row>
    <row r="44" spans="1:5" ht="76.5" x14ac:dyDescent="0.2">
      <c r="A44" s="68" t="s">
        <v>448</v>
      </c>
      <c r="B44" s="5" t="s">
        <v>449</v>
      </c>
      <c r="C44" s="67">
        <v>0</v>
      </c>
      <c r="D44" s="6">
        <v>0.56000000000000005</v>
      </c>
      <c r="E44" s="160">
        <v>0</v>
      </c>
    </row>
    <row r="45" spans="1:5" ht="25.5" x14ac:dyDescent="0.2">
      <c r="A45" s="87" t="s">
        <v>75</v>
      </c>
      <c r="B45" s="88" t="s">
        <v>76</v>
      </c>
      <c r="C45" s="86">
        <f>+C46</f>
        <v>122948.12670999998</v>
      </c>
      <c r="D45" s="86">
        <f>+D46</f>
        <v>122037.71599999999</v>
      </c>
      <c r="E45" s="159">
        <f t="shared" si="1"/>
        <v>99.259516403899838</v>
      </c>
    </row>
    <row r="46" spans="1:5" s="64" customFormat="1" ht="51" x14ac:dyDescent="0.2">
      <c r="A46" s="87" t="s">
        <v>77</v>
      </c>
      <c r="B46" s="88" t="s">
        <v>78</v>
      </c>
      <c r="C46" s="86">
        <f>+C47+C48+C58+C61</f>
        <v>122948.12670999998</v>
      </c>
      <c r="D46" s="86">
        <f>+D47+D48+D58+D61</f>
        <v>122037.71599999999</v>
      </c>
      <c r="E46" s="159">
        <f t="shared" si="1"/>
        <v>99.259516403899838</v>
      </c>
    </row>
    <row r="47" spans="1:5" s="64" customFormat="1" ht="38.25" x14ac:dyDescent="0.2">
      <c r="A47" s="69" t="s">
        <v>192</v>
      </c>
      <c r="B47" s="4" t="s">
        <v>80</v>
      </c>
      <c r="C47" s="7">
        <f>17041.5+5668</f>
        <v>22709.5</v>
      </c>
      <c r="D47" s="209">
        <v>22709.5</v>
      </c>
      <c r="E47" s="162">
        <f t="shared" si="1"/>
        <v>100</v>
      </c>
    </row>
    <row r="48" spans="1:5" s="64" customFormat="1" ht="38.25" x14ac:dyDescent="0.2">
      <c r="A48" s="87" t="s">
        <v>81</v>
      </c>
      <c r="B48" s="88" t="s">
        <v>82</v>
      </c>
      <c r="C48" s="86">
        <f>SUM(C49:C57)</f>
        <v>85121.459689999989</v>
      </c>
      <c r="D48" s="86">
        <f>SUM(D49:D57)</f>
        <v>84211.045999999988</v>
      </c>
      <c r="E48" s="159">
        <f t="shared" si="1"/>
        <v>98.930453385884604</v>
      </c>
    </row>
    <row r="49" spans="1:5" ht="25.5" x14ac:dyDescent="0.2">
      <c r="A49" s="68" t="s">
        <v>84</v>
      </c>
      <c r="B49" s="5" t="s">
        <v>193</v>
      </c>
      <c r="C49" s="65">
        <v>1701.5</v>
      </c>
      <c r="D49" s="6">
        <v>1701.5</v>
      </c>
      <c r="E49" s="160">
        <f t="shared" si="1"/>
        <v>100</v>
      </c>
    </row>
    <row r="50" spans="1:5" ht="25.5" x14ac:dyDescent="0.2">
      <c r="A50" s="68" t="s">
        <v>84</v>
      </c>
      <c r="B50" s="5" t="s">
        <v>194</v>
      </c>
      <c r="C50" s="67">
        <v>793.9</v>
      </c>
      <c r="D50" s="6">
        <v>793.62400000000002</v>
      </c>
      <c r="E50" s="160">
        <f t="shared" si="1"/>
        <v>99.965234916236312</v>
      </c>
    </row>
    <row r="51" spans="1:5" ht="25.5" x14ac:dyDescent="0.2">
      <c r="A51" s="68" t="s">
        <v>84</v>
      </c>
      <c r="B51" s="5" t="s">
        <v>195</v>
      </c>
      <c r="C51" s="65">
        <v>3000</v>
      </c>
      <c r="D51" s="6">
        <v>3000</v>
      </c>
      <c r="E51" s="160">
        <f t="shared" si="1"/>
        <v>100</v>
      </c>
    </row>
    <row r="52" spans="1:5" ht="25.5" x14ac:dyDescent="0.2">
      <c r="A52" s="68" t="s">
        <v>84</v>
      </c>
      <c r="B52" s="5" t="s">
        <v>196</v>
      </c>
      <c r="C52" s="65">
        <v>1054.9000000000001</v>
      </c>
      <c r="D52" s="6">
        <v>1054.9000000000001</v>
      </c>
      <c r="E52" s="160">
        <f t="shared" si="1"/>
        <v>100</v>
      </c>
    </row>
    <row r="53" spans="1:5" ht="25.5" x14ac:dyDescent="0.2">
      <c r="A53" s="68" t="s">
        <v>84</v>
      </c>
      <c r="B53" s="5" t="s">
        <v>197</v>
      </c>
      <c r="C53" s="65">
        <v>909.7</v>
      </c>
      <c r="D53" s="6">
        <v>909.7</v>
      </c>
      <c r="E53" s="160">
        <f t="shared" si="1"/>
        <v>100</v>
      </c>
    </row>
    <row r="54" spans="1:5" ht="25.5" x14ac:dyDescent="0.2">
      <c r="A54" s="68" t="s">
        <v>84</v>
      </c>
      <c r="B54" s="5" t="s">
        <v>200</v>
      </c>
      <c r="C54" s="65">
        <v>7868.8389999999999</v>
      </c>
      <c r="D54" s="6">
        <v>7868.84</v>
      </c>
      <c r="E54" s="160">
        <f t="shared" si="1"/>
        <v>100.00001270835509</v>
      </c>
    </row>
    <row r="55" spans="1:5" ht="51" x14ac:dyDescent="0.2">
      <c r="A55" s="68" t="s">
        <v>83</v>
      </c>
      <c r="B55" s="5" t="s">
        <v>412</v>
      </c>
      <c r="C55" s="65">
        <v>2941.4189999999999</v>
      </c>
      <c r="D55" s="6">
        <v>2500.21</v>
      </c>
      <c r="E55" s="160">
        <f t="shared" si="1"/>
        <v>85.000130889206886</v>
      </c>
    </row>
    <row r="56" spans="1:5" ht="153" x14ac:dyDescent="0.2">
      <c r="A56" s="68" t="s">
        <v>420</v>
      </c>
      <c r="B56" s="5" t="s">
        <v>422</v>
      </c>
      <c r="C56" s="65">
        <v>56521.839690000001</v>
      </c>
      <c r="D56" s="6">
        <v>56052.911999999997</v>
      </c>
      <c r="E56" s="160">
        <f t="shared" si="1"/>
        <v>99.170360178345419</v>
      </c>
    </row>
    <row r="57" spans="1:5" ht="38.25" x14ac:dyDescent="0.2">
      <c r="A57" s="68" t="s">
        <v>201</v>
      </c>
      <c r="B57" s="5" t="s">
        <v>202</v>
      </c>
      <c r="C57" s="65">
        <v>10329.361999999999</v>
      </c>
      <c r="D57" s="6">
        <v>10329.36</v>
      </c>
      <c r="E57" s="160">
        <f t="shared" si="1"/>
        <v>99.999980637719943</v>
      </c>
    </row>
    <row r="58" spans="1:5" ht="38.25" x14ac:dyDescent="0.2">
      <c r="A58" s="87" t="s">
        <v>85</v>
      </c>
      <c r="B58" s="88" t="s">
        <v>86</v>
      </c>
      <c r="C58" s="86">
        <f>SUM(C59:C60)</f>
        <v>303.12</v>
      </c>
      <c r="D58" s="86">
        <f>SUM(D59:D60)</f>
        <v>303.12</v>
      </c>
      <c r="E58" s="159">
        <f t="shared" si="1"/>
        <v>100</v>
      </c>
    </row>
    <row r="59" spans="1:5" ht="51" x14ac:dyDescent="0.2">
      <c r="A59" s="68" t="s">
        <v>87</v>
      </c>
      <c r="B59" s="5" t="s">
        <v>198</v>
      </c>
      <c r="C59" s="67">
        <v>3.52</v>
      </c>
      <c r="D59" s="6">
        <v>3.52</v>
      </c>
      <c r="E59" s="163">
        <f t="shared" si="1"/>
        <v>100</v>
      </c>
    </row>
    <row r="60" spans="1:5" ht="63.75" x14ac:dyDescent="0.2">
      <c r="A60" s="68" t="s">
        <v>88</v>
      </c>
      <c r="B60" s="5" t="s">
        <v>199</v>
      </c>
      <c r="C60" s="67">
        <v>299.60000000000002</v>
      </c>
      <c r="D60" s="6">
        <v>299.60000000000002</v>
      </c>
      <c r="E60" s="163">
        <f t="shared" si="1"/>
        <v>100</v>
      </c>
    </row>
    <row r="61" spans="1:5" ht="25.5" x14ac:dyDescent="0.2">
      <c r="A61" s="87" t="s">
        <v>90</v>
      </c>
      <c r="B61" s="88" t="s">
        <v>43</v>
      </c>
      <c r="C61" s="90">
        <f>C62</f>
        <v>14814.04702</v>
      </c>
      <c r="D61" s="90">
        <f>D62</f>
        <v>14814.05</v>
      </c>
      <c r="E61" s="161">
        <f t="shared" si="1"/>
        <v>100.00002011604255</v>
      </c>
    </row>
    <row r="62" spans="1:5" ht="38.25" x14ac:dyDescent="0.2">
      <c r="A62" s="68" t="s">
        <v>91</v>
      </c>
      <c r="B62" s="5" t="s">
        <v>92</v>
      </c>
      <c r="C62" s="65">
        <f>40.6+2366.022+8407.42502+4000</f>
        <v>14814.04702</v>
      </c>
      <c r="D62" s="6">
        <v>14814.05</v>
      </c>
      <c r="E62" s="160">
        <f t="shared" si="1"/>
        <v>100.00002011604255</v>
      </c>
    </row>
    <row r="63" spans="1:5" ht="13.5" thickBot="1" x14ac:dyDescent="0.25">
      <c r="A63" s="91"/>
      <c r="B63" s="92" t="s">
        <v>93</v>
      </c>
      <c r="C63" s="93">
        <f>+C45+C8</f>
        <v>161296.59021999998</v>
      </c>
      <c r="D63" s="93">
        <f>+D45+D8</f>
        <v>161057.52628999998</v>
      </c>
      <c r="E63" s="164">
        <f t="shared" si="1"/>
        <v>99.851786122896996</v>
      </c>
    </row>
  </sheetData>
  <mergeCells count="1">
    <mergeCell ref="A5:E6"/>
  </mergeCells>
  <phoneticPr fontId="2" type="noConversion"/>
  <pageMargins left="1.1811023622047245" right="0.59055118110236227" top="0.78740157480314965" bottom="0.78740157480314965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6"/>
  <sheetViews>
    <sheetView zoomScale="90" zoomScaleNormal="90" workbookViewId="0">
      <selection activeCell="C5" sqref="C5"/>
    </sheetView>
  </sheetViews>
  <sheetFormatPr defaultRowHeight="12.75" x14ac:dyDescent="0.2"/>
  <cols>
    <col min="1" max="1" width="25.140625" style="11" customWidth="1"/>
    <col min="2" max="2" width="39.425781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 x14ac:dyDescent="0.2">
      <c r="C1" s="222" t="s">
        <v>122</v>
      </c>
      <c r="D1" s="222"/>
      <c r="E1" s="222"/>
    </row>
    <row r="2" spans="1:5" ht="15" x14ac:dyDescent="0.2">
      <c r="C2" s="223" t="s">
        <v>454</v>
      </c>
      <c r="D2" s="223"/>
      <c r="E2" s="223"/>
    </row>
    <row r="3" spans="1:5" ht="15" x14ac:dyDescent="0.2">
      <c r="C3" s="223" t="s">
        <v>95</v>
      </c>
      <c r="D3" s="223"/>
      <c r="E3" s="223"/>
    </row>
    <row r="4" spans="1:5" ht="15" x14ac:dyDescent="0.2">
      <c r="C4" s="223" t="s">
        <v>462</v>
      </c>
      <c r="D4" s="223"/>
      <c r="E4" s="223"/>
    </row>
    <row r="7" spans="1:5" ht="18" customHeight="1" x14ac:dyDescent="0.2">
      <c r="A7" s="225" t="s">
        <v>123</v>
      </c>
      <c r="B7" s="225"/>
      <c r="C7" s="225"/>
      <c r="D7" s="225"/>
      <c r="E7" s="225"/>
    </row>
    <row r="8" spans="1:5" ht="12.75" customHeight="1" x14ac:dyDescent="0.2">
      <c r="A8" s="225" t="s">
        <v>455</v>
      </c>
      <c r="B8" s="225"/>
      <c r="C8" s="225"/>
      <c r="D8" s="225"/>
      <c r="E8" s="225"/>
    </row>
    <row r="9" spans="1:5" ht="12.75" customHeight="1" x14ac:dyDescent="0.2">
      <c r="A9" s="226"/>
      <c r="B9" s="226"/>
      <c r="C9" s="226"/>
      <c r="D9" s="226"/>
      <c r="E9" s="226"/>
    </row>
    <row r="10" spans="1:5" ht="14.25" customHeight="1" x14ac:dyDescent="0.2">
      <c r="A10" s="227" t="s">
        <v>130</v>
      </c>
      <c r="B10" s="224" t="s">
        <v>124</v>
      </c>
      <c r="C10" s="229" t="s">
        <v>457</v>
      </c>
      <c r="D10" s="229" t="s">
        <v>443</v>
      </c>
      <c r="E10" s="229" t="s">
        <v>387</v>
      </c>
    </row>
    <row r="11" spans="1:5" ht="42.75" customHeight="1" x14ac:dyDescent="0.2">
      <c r="A11" s="228"/>
      <c r="B11" s="224"/>
      <c r="C11" s="230"/>
      <c r="D11" s="230"/>
      <c r="E11" s="230"/>
    </row>
    <row r="12" spans="1:5" s="12" customFormat="1" ht="12.75" customHeight="1" x14ac:dyDescent="0.2">
      <c r="A12" s="98">
        <v>1</v>
      </c>
      <c r="B12" s="98">
        <v>2</v>
      </c>
      <c r="C12" s="98">
        <v>3</v>
      </c>
      <c r="D12" s="98">
        <v>4</v>
      </c>
      <c r="E12" s="98">
        <v>5</v>
      </c>
    </row>
    <row r="13" spans="1:5" ht="44.25" customHeight="1" x14ac:dyDescent="0.2">
      <c r="A13" s="99" t="s">
        <v>79</v>
      </c>
      <c r="B13" s="100" t="s">
        <v>126</v>
      </c>
      <c r="C13" s="101">
        <f>C14</f>
        <v>22709.5</v>
      </c>
      <c r="D13" s="101">
        <f>D14</f>
        <v>22709.5</v>
      </c>
      <c r="E13" s="101">
        <f t="shared" ref="E13:E18" si="0">D13/C13*100</f>
        <v>100</v>
      </c>
    </row>
    <row r="14" spans="1:5" ht="30" x14ac:dyDescent="0.2">
      <c r="A14" s="102" t="s">
        <v>79</v>
      </c>
      <c r="B14" s="13" t="s">
        <v>127</v>
      </c>
      <c r="C14" s="96">
        <f>'приложение 2 на 2022 '!C47</f>
        <v>22709.5</v>
      </c>
      <c r="D14" s="96">
        <f>'приложение 2 на 2022 '!D47</f>
        <v>22709.5</v>
      </c>
      <c r="E14" s="96">
        <f t="shared" si="0"/>
        <v>100</v>
      </c>
    </row>
    <row r="15" spans="1:5" ht="42.75" x14ac:dyDescent="0.2">
      <c r="A15" s="99" t="s">
        <v>211</v>
      </c>
      <c r="B15" s="100" t="s">
        <v>82</v>
      </c>
      <c r="C15" s="101">
        <f>C16+C17+C19+C20+C21+C22+C23+C24+C18</f>
        <v>85121.459690000003</v>
      </c>
      <c r="D15" s="101">
        <f>D16+D17+D19+D20+D21+D22+D23+D24+D18</f>
        <v>84211.046000000002</v>
      </c>
      <c r="E15" s="101">
        <f t="shared" si="0"/>
        <v>98.930453385884604</v>
      </c>
    </row>
    <row r="16" spans="1:5" ht="90" x14ac:dyDescent="0.2">
      <c r="A16" s="102" t="s">
        <v>83</v>
      </c>
      <c r="B16" s="13" t="s">
        <v>423</v>
      </c>
      <c r="C16" s="96">
        <f>'приложение 2 на 2022 '!C55</f>
        <v>2941.4189999999999</v>
      </c>
      <c r="D16" s="96">
        <f>'приложение 2 на 2022 '!D55</f>
        <v>2500.21</v>
      </c>
      <c r="E16" s="96">
        <f t="shared" si="0"/>
        <v>85.000130889206886</v>
      </c>
    </row>
    <row r="17" spans="1:5" ht="45" x14ac:dyDescent="0.2">
      <c r="A17" s="102" t="s">
        <v>201</v>
      </c>
      <c r="B17" s="13" t="s">
        <v>209</v>
      </c>
      <c r="C17" s="96">
        <f>'приложение 2 на 2022 '!C57</f>
        <v>10329.361999999999</v>
      </c>
      <c r="D17" s="96">
        <f>'приложение 2 на 2022 '!D57</f>
        <v>10329.36</v>
      </c>
      <c r="E17" s="96">
        <f t="shared" si="0"/>
        <v>99.999980637719943</v>
      </c>
    </row>
    <row r="18" spans="1:5" ht="180" x14ac:dyDescent="0.2">
      <c r="A18" s="102" t="s">
        <v>420</v>
      </c>
      <c r="B18" s="13" t="s">
        <v>421</v>
      </c>
      <c r="C18" s="96">
        <f>'приложение 2 на 2022 '!C56</f>
        <v>56521.839690000001</v>
      </c>
      <c r="D18" s="96">
        <f>'приложение 2 на 2022 '!D56</f>
        <v>56052.911999999997</v>
      </c>
      <c r="E18" s="96">
        <f t="shared" si="0"/>
        <v>99.170360178345419</v>
      </c>
    </row>
    <row r="19" spans="1:5" ht="15" x14ac:dyDescent="0.2">
      <c r="A19" s="102" t="s">
        <v>84</v>
      </c>
      <c r="B19" s="13" t="s">
        <v>203</v>
      </c>
      <c r="C19" s="96">
        <f>'приложение 2 на 2022 '!C50</f>
        <v>793.9</v>
      </c>
      <c r="D19" s="96">
        <f>'приложение 2 на 2022 '!D50</f>
        <v>793.62400000000002</v>
      </c>
      <c r="E19" s="96">
        <f t="shared" ref="E19:E24" si="1">D19/C19*100</f>
        <v>99.965234916236312</v>
      </c>
    </row>
    <row r="20" spans="1:5" ht="15" x14ac:dyDescent="0.2">
      <c r="A20" s="102" t="s">
        <v>84</v>
      </c>
      <c r="B20" s="13" t="s">
        <v>205</v>
      </c>
      <c r="C20" s="96">
        <f>'приложение 2 на 2022 '!C49</f>
        <v>1701.5</v>
      </c>
      <c r="D20" s="96">
        <f>'приложение 2 на 2022 '!D49</f>
        <v>1701.5</v>
      </c>
      <c r="E20" s="96">
        <f t="shared" si="1"/>
        <v>100</v>
      </c>
    </row>
    <row r="21" spans="1:5" ht="15" x14ac:dyDescent="0.2">
      <c r="A21" s="102" t="s">
        <v>84</v>
      </c>
      <c r="B21" s="13" t="s">
        <v>206</v>
      </c>
      <c r="C21" s="96">
        <f>'приложение 2 на 2022 '!C51</f>
        <v>3000</v>
      </c>
      <c r="D21" s="96">
        <f>'приложение 2 на 2022 '!D51</f>
        <v>3000</v>
      </c>
      <c r="E21" s="96">
        <f t="shared" si="1"/>
        <v>100</v>
      </c>
    </row>
    <row r="22" spans="1:5" ht="15" x14ac:dyDescent="0.2">
      <c r="A22" s="102" t="s">
        <v>84</v>
      </c>
      <c r="B22" s="13" t="s">
        <v>207</v>
      </c>
      <c r="C22" s="96">
        <f>'приложение 2 на 2022 '!C52</f>
        <v>1054.9000000000001</v>
      </c>
      <c r="D22" s="96">
        <f>'приложение 2 на 2022 '!D52</f>
        <v>1054.9000000000001</v>
      </c>
      <c r="E22" s="96">
        <f t="shared" si="1"/>
        <v>100</v>
      </c>
    </row>
    <row r="23" spans="1:5" ht="15" x14ac:dyDescent="0.2">
      <c r="A23" s="102" t="s">
        <v>84</v>
      </c>
      <c r="B23" s="13" t="s">
        <v>204</v>
      </c>
      <c r="C23" s="96">
        <f>'приложение 2 на 2022 '!C53</f>
        <v>909.7</v>
      </c>
      <c r="D23" s="96">
        <f>'приложение 2 на 2022 '!D53</f>
        <v>909.7</v>
      </c>
      <c r="E23" s="96">
        <f t="shared" si="1"/>
        <v>100</v>
      </c>
    </row>
    <row r="24" spans="1:5" ht="15" x14ac:dyDescent="0.2">
      <c r="A24" s="102" t="s">
        <v>84</v>
      </c>
      <c r="B24" s="13" t="s">
        <v>208</v>
      </c>
      <c r="C24" s="96">
        <f>'приложение 2 на 2022 '!C54</f>
        <v>7868.8389999999999</v>
      </c>
      <c r="D24" s="96">
        <f>'приложение 2 на 2022 '!D54</f>
        <v>7868.84</v>
      </c>
      <c r="E24" s="96">
        <f t="shared" si="1"/>
        <v>100.00001270835509</v>
      </c>
    </row>
    <row r="25" spans="1:5" ht="30" x14ac:dyDescent="0.2">
      <c r="A25" s="103" t="s">
        <v>210</v>
      </c>
      <c r="B25" s="97" t="s">
        <v>86</v>
      </c>
      <c r="C25" s="101">
        <f>C26+C27</f>
        <v>303.12</v>
      </c>
      <c r="D25" s="101">
        <f>SUM(D26:D27)</f>
        <v>303.12</v>
      </c>
      <c r="E25" s="101">
        <f t="shared" ref="E25:E30" si="2">D25/C25*100</f>
        <v>100</v>
      </c>
    </row>
    <row r="26" spans="1:5" ht="42.6" customHeight="1" x14ac:dyDescent="0.2">
      <c r="A26" s="102" t="s">
        <v>87</v>
      </c>
      <c r="B26" s="13" t="s">
        <v>128</v>
      </c>
      <c r="C26" s="96">
        <f>'приложение 2 на 2022 '!C59</f>
        <v>3.52</v>
      </c>
      <c r="D26" s="96">
        <f>'приложение 2 на 2022 '!D59</f>
        <v>3.52</v>
      </c>
      <c r="E26" s="96">
        <f t="shared" si="2"/>
        <v>100</v>
      </c>
    </row>
    <row r="27" spans="1:5" ht="60" x14ac:dyDescent="0.2">
      <c r="A27" s="104" t="s">
        <v>251</v>
      </c>
      <c r="B27" s="104" t="s">
        <v>89</v>
      </c>
      <c r="C27" s="105">
        <f>'приложение 2 на 2022 '!C60</f>
        <v>299.60000000000002</v>
      </c>
      <c r="D27" s="105">
        <f>'приложение 2 на 2022 '!D60</f>
        <v>299.60000000000002</v>
      </c>
      <c r="E27" s="96">
        <f t="shared" si="2"/>
        <v>100</v>
      </c>
    </row>
    <row r="28" spans="1:5" ht="42.75" x14ac:dyDescent="0.2">
      <c r="A28" s="166" t="s">
        <v>91</v>
      </c>
      <c r="B28" s="167" t="s">
        <v>92</v>
      </c>
      <c r="C28" s="101">
        <f>SUM(C29:C29)</f>
        <v>14814.04702</v>
      </c>
      <c r="D28" s="101">
        <f>SUM(D29)</f>
        <v>14814.05</v>
      </c>
      <c r="E28" s="101">
        <f t="shared" si="2"/>
        <v>100.00002011604255</v>
      </c>
    </row>
    <row r="29" spans="1:5" ht="45" x14ac:dyDescent="0.2">
      <c r="A29" s="108" t="s">
        <v>91</v>
      </c>
      <c r="B29" s="109" t="s">
        <v>92</v>
      </c>
      <c r="C29" s="110">
        <f>'приложение 2 на 2022 '!C62</f>
        <v>14814.04702</v>
      </c>
      <c r="D29" s="110">
        <f>'приложение 2 на 2022 '!D62</f>
        <v>14814.05</v>
      </c>
      <c r="E29" s="110">
        <f t="shared" si="2"/>
        <v>100.00002011604255</v>
      </c>
    </row>
    <row r="30" spans="1:5" ht="14.25" x14ac:dyDescent="0.2">
      <c r="A30" s="106"/>
      <c r="B30" s="107" t="s">
        <v>129</v>
      </c>
      <c r="C30" s="101">
        <f>C28+C25+C15+C13</f>
        <v>122948.12671000001</v>
      </c>
      <c r="D30" s="101">
        <f>D28+D25+D15+D13</f>
        <v>122037.716</v>
      </c>
      <c r="E30" s="101">
        <f t="shared" si="2"/>
        <v>99.259516403899823</v>
      </c>
    </row>
    <row r="31" spans="1:5" ht="14.25" x14ac:dyDescent="0.2">
      <c r="A31" s="15"/>
      <c r="B31" s="15"/>
      <c r="C31" s="16"/>
      <c r="D31" s="17"/>
      <c r="E31" s="17"/>
    </row>
    <row r="32" spans="1:5" ht="102.75" customHeight="1" x14ac:dyDescent="0.2">
      <c r="A32"/>
      <c r="B32"/>
      <c r="C32"/>
    </row>
    <row r="33" spans="1:3" ht="69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85.5" customHeight="1" x14ac:dyDescent="0.2">
      <c r="A38"/>
      <c r="B38"/>
      <c r="C38"/>
    </row>
    <row r="39" spans="1:3" ht="80.25" customHeight="1" x14ac:dyDescent="0.2">
      <c r="A39"/>
      <c r="B39"/>
      <c r="C39"/>
    </row>
    <row r="40" spans="1:3" ht="102.75" customHeight="1" x14ac:dyDescent="0.2">
      <c r="A40"/>
      <c r="B40"/>
      <c r="C40"/>
    </row>
    <row r="41" spans="1:3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6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8.25" customHeight="1" x14ac:dyDescent="0.2">
      <c r="A47"/>
      <c r="B47"/>
      <c r="C47"/>
    </row>
    <row r="48" spans="1:3" ht="94.5" customHeight="1" x14ac:dyDescent="0.2">
      <c r="A48"/>
      <c r="B48"/>
      <c r="C48"/>
    </row>
    <row r="49" spans="1:3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ht="65.25" customHeight="1" x14ac:dyDescent="0.2">
      <c r="A52"/>
      <c r="B52"/>
      <c r="C52"/>
    </row>
    <row r="53" spans="1:3" ht="81" customHeight="1" x14ac:dyDescent="0.2">
      <c r="A53"/>
      <c r="B53"/>
      <c r="C53"/>
    </row>
    <row r="54" spans="1:3" ht="60.75" customHeight="1" x14ac:dyDescent="0.2">
      <c r="A54"/>
      <c r="B54"/>
      <c r="C54"/>
    </row>
    <row r="55" spans="1:3" ht="63.75" customHeight="1" x14ac:dyDescent="0.2">
      <c r="A55"/>
      <c r="B55"/>
      <c r="C55"/>
    </row>
    <row r="56" spans="1:3" ht="52.5" customHeight="1" x14ac:dyDescent="0.2">
      <c r="A56"/>
      <c r="B56"/>
      <c r="C56"/>
    </row>
    <row r="57" spans="1:3" ht="65.25" customHeight="1" x14ac:dyDescent="0.2">
      <c r="A57"/>
      <c r="B57"/>
      <c r="C57"/>
    </row>
    <row r="58" spans="1:3" ht="97.5" customHeight="1" x14ac:dyDescent="0.2">
      <c r="A58"/>
      <c r="B58"/>
      <c r="C58"/>
    </row>
    <row r="59" spans="1:3" ht="78.75" customHeight="1" x14ac:dyDescent="0.2">
      <c r="A59"/>
      <c r="B59"/>
      <c r="C59"/>
    </row>
    <row r="60" spans="1:3" ht="48" customHeight="1" x14ac:dyDescent="0.2">
      <c r="A60"/>
      <c r="B60"/>
      <c r="C60"/>
    </row>
    <row r="61" spans="1:3" ht="84" customHeight="1" x14ac:dyDescent="0.2">
      <c r="A61"/>
      <c r="B61"/>
      <c r="C61"/>
    </row>
    <row r="62" spans="1:3" ht="65.25" customHeight="1" x14ac:dyDescent="0.2">
      <c r="A62"/>
      <c r="B62"/>
      <c r="C62"/>
    </row>
    <row r="63" spans="1:3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ht="21" customHeight="1" x14ac:dyDescent="0.2">
      <c r="A69"/>
      <c r="B69"/>
      <c r="C69"/>
    </row>
    <row r="70" spans="1:3" ht="51" customHeight="1" x14ac:dyDescent="0.2">
      <c r="A70"/>
      <c r="B70"/>
      <c r="C70"/>
    </row>
    <row r="71" spans="1:3" x14ac:dyDescent="0.2">
      <c r="A71"/>
      <c r="B71"/>
      <c r="C71"/>
    </row>
    <row r="72" spans="1:3" x14ac:dyDescent="0.2">
      <c r="A72"/>
      <c r="B72"/>
      <c r="C72"/>
    </row>
    <row r="73" spans="1:3" ht="24.75" customHeight="1" x14ac:dyDescent="0.2">
      <c r="A73"/>
      <c r="B73"/>
      <c r="C73"/>
    </row>
    <row r="74" spans="1:3" x14ac:dyDescent="0.2">
      <c r="A74"/>
      <c r="B74"/>
      <c r="C74"/>
    </row>
    <row r="75" spans="1:3" ht="22.5" customHeight="1" x14ac:dyDescent="0.2">
      <c r="A75"/>
      <c r="B75"/>
      <c r="C75"/>
    </row>
    <row r="76" spans="1:3" x14ac:dyDescent="0.2">
      <c r="A76"/>
      <c r="B76"/>
      <c r="C76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3"/>
  <sheetViews>
    <sheetView topLeftCell="A16" workbookViewId="0">
      <selection activeCell="A5" sqref="A5:F5"/>
    </sheetView>
  </sheetViews>
  <sheetFormatPr defaultRowHeight="12.75" x14ac:dyDescent="0.2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5.75" x14ac:dyDescent="0.25">
      <c r="B1" s="213" t="s">
        <v>417</v>
      </c>
      <c r="C1" s="213"/>
      <c r="D1" s="213"/>
      <c r="E1" s="214"/>
    </row>
    <row r="2" spans="1:6" ht="15.75" x14ac:dyDescent="0.25">
      <c r="B2" s="215" t="s">
        <v>454</v>
      </c>
      <c r="C2" s="215"/>
      <c r="D2" s="215"/>
      <c r="E2" s="214"/>
    </row>
    <row r="3" spans="1:6" ht="15.75" x14ac:dyDescent="0.25">
      <c r="B3" s="215" t="s">
        <v>95</v>
      </c>
      <c r="C3" s="215"/>
      <c r="D3" s="215"/>
      <c r="E3" s="214"/>
    </row>
    <row r="4" spans="1:6" ht="15.75" x14ac:dyDescent="0.25">
      <c r="B4" s="215" t="s">
        <v>462</v>
      </c>
      <c r="C4" s="215"/>
      <c r="D4" s="215"/>
      <c r="E4" s="214"/>
    </row>
    <row r="5" spans="1:6" ht="33.75" customHeight="1" thickBot="1" x14ac:dyDescent="0.25">
      <c r="A5" s="231" t="s">
        <v>458</v>
      </c>
      <c r="B5" s="231"/>
      <c r="C5" s="231"/>
      <c r="D5" s="231"/>
      <c r="E5" s="231"/>
      <c r="F5" s="231"/>
    </row>
    <row r="6" spans="1:6" ht="15.75" customHeight="1" x14ac:dyDescent="0.2">
      <c r="A6" s="232" t="s">
        <v>3</v>
      </c>
      <c r="B6" s="234" t="s">
        <v>131</v>
      </c>
      <c r="C6" s="234" t="s">
        <v>131</v>
      </c>
      <c r="D6" s="234" t="s">
        <v>457</v>
      </c>
      <c r="E6" s="234" t="s">
        <v>450</v>
      </c>
      <c r="F6" s="237" t="s">
        <v>387</v>
      </c>
    </row>
    <row r="7" spans="1:6" s="62" customFormat="1" ht="16.5" customHeight="1" x14ac:dyDescent="0.2">
      <c r="A7" s="233"/>
      <c r="B7" s="235"/>
      <c r="C7" s="235"/>
      <c r="D7" s="236"/>
      <c r="E7" s="236"/>
      <c r="F7" s="238"/>
    </row>
    <row r="8" spans="1:6" ht="19.5" customHeight="1" x14ac:dyDescent="0.2">
      <c r="A8" s="233"/>
      <c r="B8" s="235"/>
      <c r="C8" s="235"/>
      <c r="D8" s="236"/>
      <c r="E8" s="236"/>
      <c r="F8" s="238"/>
    </row>
    <row r="9" spans="1:6" ht="15.75" customHeight="1" x14ac:dyDescent="0.2">
      <c r="A9" s="20" t="s">
        <v>132</v>
      </c>
      <c r="B9" s="21" t="s">
        <v>5</v>
      </c>
      <c r="C9" s="21"/>
      <c r="D9" s="30">
        <f>SUM(D10:D13)</f>
        <v>18055.801800000001</v>
      </c>
      <c r="E9" s="30">
        <f>SUM(E10:E13)</f>
        <v>17589.7268</v>
      </c>
      <c r="F9" s="27">
        <f>(E9/D9)*100</f>
        <v>97.418696742672481</v>
      </c>
    </row>
    <row r="10" spans="1:6" ht="32.25" customHeight="1" x14ac:dyDescent="0.2">
      <c r="A10" s="78" t="s">
        <v>133</v>
      </c>
      <c r="B10" s="77"/>
      <c r="C10" s="77" t="s">
        <v>7</v>
      </c>
      <c r="D10" s="73">
        <f>'приложение 5'!G12</f>
        <v>16890.1018</v>
      </c>
      <c r="E10" s="73">
        <f>'приложение 5'!H12</f>
        <v>16679.0268</v>
      </c>
      <c r="F10" s="187">
        <f t="shared" ref="F10:F13" si="0">(E10/D10)*100</f>
        <v>98.750303565369862</v>
      </c>
    </row>
    <row r="11" spans="1:6" ht="20.25" customHeight="1" x14ac:dyDescent="0.2">
      <c r="A11" s="78" t="s">
        <v>43</v>
      </c>
      <c r="B11" s="77"/>
      <c r="C11" s="77" t="s">
        <v>44</v>
      </c>
      <c r="D11" s="73">
        <f>'приложение 5'!G39</f>
        <v>229.7</v>
      </c>
      <c r="E11" s="73">
        <f>'приложение 5'!H39</f>
        <v>229.7</v>
      </c>
      <c r="F11" s="187">
        <f t="shared" si="0"/>
        <v>100</v>
      </c>
    </row>
    <row r="12" spans="1:6" ht="30" customHeight="1" x14ac:dyDescent="0.2">
      <c r="A12" s="78" t="s">
        <v>134</v>
      </c>
      <c r="B12" s="77"/>
      <c r="C12" s="77" t="s">
        <v>12</v>
      </c>
      <c r="D12" s="73">
        <f>'приложение 5'!G50</f>
        <v>200</v>
      </c>
      <c r="E12" s="73">
        <f>'приложение 5'!H50</f>
        <v>0</v>
      </c>
      <c r="F12" s="187">
        <f t="shared" si="0"/>
        <v>0</v>
      </c>
    </row>
    <row r="13" spans="1:6" ht="16.5" customHeight="1" x14ac:dyDescent="0.25">
      <c r="A13" s="22" t="s">
        <v>15</v>
      </c>
      <c r="B13" s="23"/>
      <c r="C13" s="23" t="s">
        <v>14</v>
      </c>
      <c r="D13" s="25">
        <f>'приложение 5'!G57</f>
        <v>736</v>
      </c>
      <c r="E13" s="25">
        <f>'приложение 5'!H57</f>
        <v>681</v>
      </c>
      <c r="F13" s="187">
        <f t="shared" si="0"/>
        <v>92.527173913043484</v>
      </c>
    </row>
    <row r="14" spans="1:6" ht="18.75" customHeight="1" x14ac:dyDescent="0.25">
      <c r="A14" s="20" t="s">
        <v>135</v>
      </c>
      <c r="B14" s="21" t="s">
        <v>102</v>
      </c>
      <c r="C14" s="26"/>
      <c r="D14" s="30">
        <f>+D15</f>
        <v>299.60000000000002</v>
      </c>
      <c r="E14" s="30">
        <f>+E15</f>
        <v>299.60000000000002</v>
      </c>
      <c r="F14" s="27">
        <f>(E14/D14)*100</f>
        <v>100</v>
      </c>
    </row>
    <row r="15" spans="1:6" ht="50.25" customHeight="1" x14ac:dyDescent="0.25">
      <c r="A15" s="22" t="s">
        <v>136</v>
      </c>
      <c r="B15" s="23"/>
      <c r="C15" s="55" t="s">
        <v>35</v>
      </c>
      <c r="D15" s="52">
        <f>'приложение 5'!G67</f>
        <v>299.60000000000002</v>
      </c>
      <c r="E15" s="52">
        <f>'приложение 5'!H67</f>
        <v>299.60000000000002</v>
      </c>
      <c r="F15" s="188">
        <f>(E15/D15)*100</f>
        <v>100</v>
      </c>
    </row>
    <row r="16" spans="1:6" ht="27" customHeight="1" x14ac:dyDescent="0.2">
      <c r="A16" s="20" t="s">
        <v>137</v>
      </c>
      <c r="B16" s="21" t="s">
        <v>27</v>
      </c>
      <c r="C16" s="21"/>
      <c r="D16" s="30">
        <f>D17</f>
        <v>200</v>
      </c>
      <c r="E16" s="30">
        <f>E17</f>
        <v>200</v>
      </c>
      <c r="F16" s="27">
        <f t="shared" ref="F16:F36" si="1">(E16/D16)*100</f>
        <v>100</v>
      </c>
    </row>
    <row r="17" spans="1:6" ht="24.75" customHeight="1" x14ac:dyDescent="0.25">
      <c r="A17" s="28" t="s">
        <v>105</v>
      </c>
      <c r="B17" s="29"/>
      <c r="C17" s="23" t="s">
        <v>40</v>
      </c>
      <c r="D17" s="25">
        <f>'приложение 5'!G75</f>
        <v>200</v>
      </c>
      <c r="E17" s="25">
        <f>'приложение 5'!H75</f>
        <v>200</v>
      </c>
      <c r="F17" s="24">
        <f t="shared" si="1"/>
        <v>100</v>
      </c>
    </row>
    <row r="18" spans="1:6" ht="15.75" customHeight="1" x14ac:dyDescent="0.25">
      <c r="A18" s="20" t="s">
        <v>138</v>
      </c>
      <c r="B18" s="21" t="s">
        <v>107</v>
      </c>
      <c r="C18" s="26"/>
      <c r="D18" s="30">
        <f>SUM(D19:D20)</f>
        <v>16352.144</v>
      </c>
      <c r="E18" s="30">
        <f>SUM(E19:E20)</f>
        <v>15846.81976</v>
      </c>
      <c r="F18" s="27">
        <f t="shared" si="1"/>
        <v>96.909737096248662</v>
      </c>
    </row>
    <row r="19" spans="1:6" ht="17.25" customHeight="1" x14ac:dyDescent="0.25">
      <c r="A19" s="22" t="s">
        <v>139</v>
      </c>
      <c r="B19" s="23"/>
      <c r="C19" s="23" t="s">
        <v>28</v>
      </c>
      <c r="D19" s="153">
        <f>'приложение 5'!G83</f>
        <v>15547.144</v>
      </c>
      <c r="E19" s="153">
        <f>'приложение 5'!H83</f>
        <v>15063.81976</v>
      </c>
      <c r="F19" s="31">
        <f t="shared" si="1"/>
        <v>96.891234557292321</v>
      </c>
    </row>
    <row r="20" spans="1:6" ht="15" customHeight="1" x14ac:dyDescent="0.25">
      <c r="A20" s="22" t="s">
        <v>109</v>
      </c>
      <c r="B20" s="23"/>
      <c r="C20" s="23" t="s">
        <v>16</v>
      </c>
      <c r="D20" s="153">
        <f>'приложение 5'!G98</f>
        <v>805</v>
      </c>
      <c r="E20" s="153">
        <f>'приложение 5'!H98</f>
        <v>783</v>
      </c>
      <c r="F20" s="31">
        <f t="shared" si="1"/>
        <v>97.267080745341616</v>
      </c>
    </row>
    <row r="21" spans="1:6" s="10" customFormat="1" ht="13.5" customHeight="1" x14ac:dyDescent="0.2">
      <c r="A21" s="32" t="s">
        <v>140</v>
      </c>
      <c r="B21" s="30" t="s">
        <v>29</v>
      </c>
      <c r="C21" s="30"/>
      <c r="D21" s="30">
        <f>SUM(D22:D24)</f>
        <v>116987.85792999998</v>
      </c>
      <c r="E21" s="30">
        <f>SUM(E22:E24)</f>
        <v>115178.60484999997</v>
      </c>
      <c r="F21" s="27">
        <f t="shared" si="1"/>
        <v>98.45346934971441</v>
      </c>
    </row>
    <row r="22" spans="1:6" ht="15" x14ac:dyDescent="0.25">
      <c r="A22" s="22" t="s">
        <v>111</v>
      </c>
      <c r="B22" s="23"/>
      <c r="C22" s="23" t="s">
        <v>17</v>
      </c>
      <c r="D22" s="153">
        <f>'приложение 5'!G108</f>
        <v>67421.402999999991</v>
      </c>
      <c r="E22" s="153">
        <f>'приложение 5'!H108</f>
        <v>66851.91091999998</v>
      </c>
      <c r="F22" s="31">
        <f t="shared" si="1"/>
        <v>99.155324489465144</v>
      </c>
    </row>
    <row r="23" spans="1:6" ht="15" x14ac:dyDescent="0.25">
      <c r="A23" s="22" t="s">
        <v>112</v>
      </c>
      <c r="B23" s="23"/>
      <c r="C23" s="23" t="s">
        <v>36</v>
      </c>
      <c r="D23" s="153">
        <f>'приложение 5'!G140</f>
        <v>221.23000000000002</v>
      </c>
      <c r="E23" s="153">
        <f>'приложение 5'!H140</f>
        <v>182.39400000000001</v>
      </c>
      <c r="F23" s="31">
        <f t="shared" si="1"/>
        <v>82.445418794919306</v>
      </c>
    </row>
    <row r="24" spans="1:6" ht="15" x14ac:dyDescent="0.25">
      <c r="A24" s="22" t="s">
        <v>113</v>
      </c>
      <c r="B24" s="23"/>
      <c r="C24" s="23" t="s">
        <v>18</v>
      </c>
      <c r="D24" s="153">
        <f>'приложение 5'!G150</f>
        <v>49345.224929999997</v>
      </c>
      <c r="E24" s="153">
        <f>'приложение 5'!H150</f>
        <v>48144.299929999994</v>
      </c>
      <c r="F24" s="31">
        <f t="shared" si="1"/>
        <v>97.566279205934094</v>
      </c>
    </row>
    <row r="25" spans="1:6" s="10" customFormat="1" ht="14.45" customHeight="1" x14ac:dyDescent="0.2">
      <c r="A25" s="32" t="s">
        <v>141</v>
      </c>
      <c r="B25" s="30" t="s">
        <v>37</v>
      </c>
      <c r="C25" s="30"/>
      <c r="D25" s="30">
        <f>+D26</f>
        <v>814.24299999999994</v>
      </c>
      <c r="E25" s="30">
        <f>+E26</f>
        <v>748.577</v>
      </c>
      <c r="F25" s="27">
        <f t="shared" si="1"/>
        <v>91.935331344574038</v>
      </c>
    </row>
    <row r="26" spans="1:6" s="10" customFormat="1" ht="29.25" customHeight="1" x14ac:dyDescent="0.25">
      <c r="A26" s="72" t="s">
        <v>115</v>
      </c>
      <c r="B26" s="25"/>
      <c r="C26" s="73" t="s">
        <v>19</v>
      </c>
      <c r="D26" s="73">
        <f>'приложение 5'!G178</f>
        <v>814.24299999999994</v>
      </c>
      <c r="E26" s="73">
        <f>'приложение 5'!H178</f>
        <v>748.577</v>
      </c>
      <c r="F26" s="74">
        <f t="shared" si="1"/>
        <v>91.935331344574038</v>
      </c>
    </row>
    <row r="27" spans="1:6" ht="27.75" customHeight="1" x14ac:dyDescent="0.2">
      <c r="A27" s="20" t="s">
        <v>142</v>
      </c>
      <c r="B27" s="21" t="s">
        <v>20</v>
      </c>
      <c r="C27" s="21"/>
      <c r="D27" s="30">
        <f>D28</f>
        <v>12276.828</v>
      </c>
      <c r="E27" s="30">
        <f t="shared" ref="E27" si="2">E28</f>
        <v>12062.438</v>
      </c>
      <c r="F27" s="27">
        <f t="shared" si="1"/>
        <v>98.253702014885278</v>
      </c>
    </row>
    <row r="28" spans="1:6" ht="15" x14ac:dyDescent="0.25">
      <c r="A28" s="33" t="s">
        <v>143</v>
      </c>
      <c r="B28" s="34"/>
      <c r="C28" s="23" t="s">
        <v>21</v>
      </c>
      <c r="D28" s="25">
        <f>'приложение 5'!G188</f>
        <v>12276.828</v>
      </c>
      <c r="E28" s="25">
        <f>'приложение 5'!H188</f>
        <v>12062.438</v>
      </c>
      <c r="F28" s="24">
        <f t="shared" si="1"/>
        <v>98.253702014885278</v>
      </c>
    </row>
    <row r="29" spans="1:6" ht="15" x14ac:dyDescent="0.25">
      <c r="A29" s="20" t="s">
        <v>144</v>
      </c>
      <c r="B29" s="21" t="s">
        <v>26</v>
      </c>
      <c r="C29" s="26"/>
      <c r="D29" s="30">
        <f>SUM(D30:D30)</f>
        <v>861.96</v>
      </c>
      <c r="E29" s="30">
        <f>SUM(E30:E30)</f>
        <v>829.50199999999995</v>
      </c>
      <c r="F29" s="27">
        <f t="shared" si="1"/>
        <v>96.23439602765788</v>
      </c>
    </row>
    <row r="30" spans="1:6" s="18" customFormat="1" ht="35.25" customHeight="1" x14ac:dyDescent="0.2">
      <c r="A30" s="75" t="s">
        <v>145</v>
      </c>
      <c r="B30" s="76"/>
      <c r="C30" s="77" t="s">
        <v>23</v>
      </c>
      <c r="D30" s="73">
        <f>'приложение 5'!G204</f>
        <v>861.96</v>
      </c>
      <c r="E30" s="73">
        <f>'приложение 5'!H204</f>
        <v>829.50199999999995</v>
      </c>
      <c r="F30" s="74">
        <f t="shared" si="1"/>
        <v>96.23439602765788</v>
      </c>
    </row>
    <row r="31" spans="1:6" ht="27.75" customHeight="1" x14ac:dyDescent="0.2">
      <c r="A31" s="20" t="s">
        <v>146</v>
      </c>
      <c r="B31" s="21" t="s">
        <v>120</v>
      </c>
      <c r="C31" s="21"/>
      <c r="D31" s="30">
        <f>+D32</f>
        <v>1142.7</v>
      </c>
      <c r="E31" s="30">
        <f>E32</f>
        <v>1054.33</v>
      </c>
      <c r="F31" s="27">
        <f t="shared" si="1"/>
        <v>92.266561652227182</v>
      </c>
    </row>
    <row r="32" spans="1:6" ht="15.75" customHeight="1" x14ac:dyDescent="0.25">
      <c r="A32" s="22" t="s">
        <v>147</v>
      </c>
      <c r="B32" s="23"/>
      <c r="C32" s="23" t="s">
        <v>42</v>
      </c>
      <c r="D32" s="25">
        <f>'приложение 5'!G212</f>
        <v>1142.7</v>
      </c>
      <c r="E32" s="25">
        <f>'приложение 5'!H212</f>
        <v>1054.33</v>
      </c>
      <c r="F32" s="24">
        <f t="shared" si="1"/>
        <v>92.266561652227182</v>
      </c>
    </row>
    <row r="33" spans="1:6" ht="16.5" hidden="1" customHeight="1" x14ac:dyDescent="0.25">
      <c r="A33" s="22" t="s">
        <v>148</v>
      </c>
      <c r="B33" s="23" t="s">
        <v>149</v>
      </c>
      <c r="C33" s="23" t="s">
        <v>149</v>
      </c>
      <c r="D33" s="25" t="e">
        <f>#REF!+#REF!+#REF!</f>
        <v>#REF!</v>
      </c>
      <c r="E33" s="25" t="e">
        <f>D33+#REF!+#REF!</f>
        <v>#REF!</v>
      </c>
      <c r="F33" s="24" t="e">
        <f t="shared" si="1"/>
        <v>#REF!</v>
      </c>
    </row>
    <row r="34" spans="1:6" ht="24" hidden="1" customHeight="1" thickBot="1" x14ac:dyDescent="0.3">
      <c r="A34" s="22" t="s">
        <v>150</v>
      </c>
      <c r="B34" s="23" t="s">
        <v>151</v>
      </c>
      <c r="C34" s="23" t="s">
        <v>151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12.75" hidden="1" customHeight="1" thickBot="1" x14ac:dyDescent="0.3">
      <c r="A35" s="22" t="s">
        <v>152</v>
      </c>
      <c r="B35" s="23" t="s">
        <v>153</v>
      </c>
      <c r="C35" s="23" t="s">
        <v>153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s="10" customFormat="1" ht="16.5" customHeight="1" thickBot="1" x14ac:dyDescent="0.25">
      <c r="A36" s="35" t="s">
        <v>154</v>
      </c>
      <c r="B36" s="36"/>
      <c r="C36" s="36"/>
      <c r="D36" s="154">
        <f>D31+D29+D27+D25+D21+D18+D16+D14+D9</f>
        <v>166991.13472999999</v>
      </c>
      <c r="E36" s="154">
        <f>++E27+E25+E21+E16+E9+E31+E18+E29+E14</f>
        <v>163809.59840999998</v>
      </c>
      <c r="F36" s="37">
        <f t="shared" si="1"/>
        <v>98.094787292065476</v>
      </c>
    </row>
    <row r="37" spans="1:6" ht="13.5" hidden="1" customHeight="1" thickBot="1" x14ac:dyDescent="0.25">
      <c r="A37" s="38" t="s">
        <v>155</v>
      </c>
      <c r="B37" s="39"/>
      <c r="C37" s="39"/>
      <c r="D37" s="39"/>
    </row>
    <row r="38" spans="1:6" s="42" customFormat="1" ht="12.75" hidden="1" customHeight="1" x14ac:dyDescent="0.2">
      <c r="A38" s="40" t="s">
        <v>156</v>
      </c>
      <c r="B38" s="41"/>
      <c r="C38" s="41"/>
      <c r="D38" s="41"/>
    </row>
    <row r="39" spans="1:6" ht="7.5" customHeight="1" x14ac:dyDescent="0.2"/>
    <row r="40" spans="1:6" ht="12.75" customHeight="1" x14ac:dyDescent="0.25">
      <c r="A40" s="43"/>
    </row>
    <row r="41" spans="1:6" ht="15" customHeight="1" x14ac:dyDescent="0.2">
      <c r="A41" s="44"/>
    </row>
    <row r="42" spans="1:6" ht="15" customHeight="1" x14ac:dyDescent="0.2">
      <c r="A42" s="44"/>
    </row>
    <row r="43" spans="1:6" ht="15" customHeight="1" x14ac:dyDescent="0.25">
      <c r="A43" s="45"/>
    </row>
    <row r="44" spans="1:6" ht="15" customHeight="1" x14ac:dyDescent="0.25">
      <c r="A44" s="46"/>
    </row>
    <row r="45" spans="1:6" ht="12.75" customHeight="1" x14ac:dyDescent="0.25">
      <c r="A45" s="47"/>
    </row>
    <row r="46" spans="1:6" ht="12.75" customHeight="1" x14ac:dyDescent="0.25">
      <c r="A46" s="47"/>
    </row>
    <row r="48" spans="1:6" ht="15" x14ac:dyDescent="0.25">
      <c r="A48" s="47"/>
    </row>
    <row r="49" spans="1:1" ht="15" x14ac:dyDescent="0.25">
      <c r="A49" s="46"/>
    </row>
    <row r="50" spans="1:1" ht="15" x14ac:dyDescent="0.25">
      <c r="A50" s="47"/>
    </row>
    <row r="51" spans="1:1" ht="15" x14ac:dyDescent="0.25">
      <c r="A51" s="47"/>
    </row>
    <row r="53" spans="1:1" ht="15" x14ac:dyDescent="0.25">
      <c r="A53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31"/>
  <sheetViews>
    <sheetView zoomScaleNormal="100" workbookViewId="0">
      <selection activeCell="G10" sqref="G10"/>
    </sheetView>
  </sheetViews>
  <sheetFormatPr defaultColWidth="8.85546875" defaultRowHeight="12.75" x14ac:dyDescent="0.2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86" customWidth="1"/>
    <col min="7" max="7" width="13.5703125" style="186" customWidth="1"/>
    <col min="8" max="8" width="16" style="186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5.75" x14ac:dyDescent="0.25">
      <c r="A1" s="2"/>
      <c r="B1" s="2"/>
      <c r="C1" s="2"/>
      <c r="D1" s="2"/>
      <c r="E1" s="2"/>
      <c r="F1" s="242" t="s">
        <v>414</v>
      </c>
      <c r="G1" s="243"/>
      <c r="H1" s="243"/>
    </row>
    <row r="2" spans="1:10" ht="15.75" x14ac:dyDescent="0.25">
      <c r="A2" s="2"/>
      <c r="B2" s="2"/>
      <c r="C2" s="2"/>
      <c r="D2" s="2"/>
      <c r="E2" s="2"/>
      <c r="F2" s="242" t="s">
        <v>454</v>
      </c>
      <c r="G2" s="243"/>
      <c r="H2" s="243"/>
    </row>
    <row r="3" spans="1:10" ht="15.75" x14ac:dyDescent="0.25">
      <c r="A3" s="2"/>
      <c r="B3" s="2"/>
      <c r="C3" s="2"/>
      <c r="D3" s="2"/>
      <c r="E3" s="2"/>
      <c r="F3" s="242" t="s">
        <v>95</v>
      </c>
      <c r="G3" s="243"/>
      <c r="H3" s="243"/>
    </row>
    <row r="4" spans="1:10" ht="15.75" x14ac:dyDescent="0.25">
      <c r="A4" s="2"/>
      <c r="B4" s="2"/>
      <c r="C4" s="2"/>
      <c r="D4" s="2"/>
      <c r="E4" s="2"/>
      <c r="F4" s="242" t="s">
        <v>462</v>
      </c>
      <c r="G4" s="243"/>
      <c r="H4" s="243"/>
    </row>
    <row r="5" spans="1:10" ht="18.75" customHeight="1" x14ac:dyDescent="0.2">
      <c r="A5" s="244" t="s">
        <v>459</v>
      </c>
      <c r="B5" s="244"/>
      <c r="C5" s="244"/>
      <c r="D5" s="244"/>
      <c r="E5" s="244"/>
      <c r="F5" s="244"/>
      <c r="G5" s="244"/>
      <c r="H5" s="244"/>
    </row>
    <row r="6" spans="1:10" x14ac:dyDescent="0.2">
      <c r="A6" s="245"/>
      <c r="B6" s="245"/>
      <c r="C6" s="245"/>
      <c r="D6" s="245"/>
      <c r="E6" s="245"/>
      <c r="F6" s="245"/>
      <c r="G6" s="245"/>
      <c r="H6" s="245"/>
    </row>
    <row r="7" spans="1:10" x14ac:dyDescent="0.2">
      <c r="A7" s="239" t="s">
        <v>159</v>
      </c>
      <c r="B7" s="239" t="s">
        <v>252</v>
      </c>
      <c r="C7" s="239" t="s">
        <v>2</v>
      </c>
      <c r="D7" s="239" t="s">
        <v>1</v>
      </c>
      <c r="E7" s="239" t="s">
        <v>253</v>
      </c>
      <c r="F7" s="239" t="s">
        <v>457</v>
      </c>
      <c r="G7" s="240" t="s">
        <v>451</v>
      </c>
      <c r="H7" s="241" t="s">
        <v>387</v>
      </c>
    </row>
    <row r="8" spans="1:10" ht="17.25" customHeight="1" x14ac:dyDescent="0.2">
      <c r="A8" s="239" t="s">
        <v>159</v>
      </c>
      <c r="B8" s="239" t="s">
        <v>252</v>
      </c>
      <c r="C8" s="239" t="s">
        <v>254</v>
      </c>
      <c r="D8" s="239" t="s">
        <v>255</v>
      </c>
      <c r="E8" s="239"/>
      <c r="F8" s="239"/>
      <c r="G8" s="240" t="s">
        <v>125</v>
      </c>
      <c r="H8" s="241" t="s">
        <v>125</v>
      </c>
    </row>
    <row r="9" spans="1:10" ht="31.5" x14ac:dyDescent="0.25">
      <c r="A9" s="111" t="s">
        <v>171</v>
      </c>
      <c r="B9" s="111" t="s">
        <v>167</v>
      </c>
      <c r="C9" s="111"/>
      <c r="D9" s="111"/>
      <c r="E9" s="112" t="s">
        <v>6</v>
      </c>
      <c r="F9" s="113">
        <f>F10+F43+F51+F57</f>
        <v>18055.801159999999</v>
      </c>
      <c r="G9" s="113">
        <f>G10+G43+G51+G57</f>
        <v>17589.7238</v>
      </c>
      <c r="H9" s="113">
        <f>G9/F9*100</f>
        <v>97.418683580585025</v>
      </c>
      <c r="J9" s="3"/>
    </row>
    <row r="10" spans="1:10" ht="94.5" x14ac:dyDescent="0.25">
      <c r="A10" s="132" t="s">
        <v>171</v>
      </c>
      <c r="B10" s="132" t="s">
        <v>168</v>
      </c>
      <c r="C10" s="132"/>
      <c r="D10" s="132"/>
      <c r="E10" s="133" t="s">
        <v>8</v>
      </c>
      <c r="F10" s="134">
        <f>F11</f>
        <v>16890.101159999998</v>
      </c>
      <c r="G10" s="134">
        <f t="shared" ref="G10" si="0">G11</f>
        <v>16679.023799999999</v>
      </c>
      <c r="H10" s="127">
        <f t="shared" ref="H10:H70" si="1">G10/F10*100</f>
        <v>98.750289545335093</v>
      </c>
    </row>
    <row r="11" spans="1:10" ht="31.5" x14ac:dyDescent="0.25">
      <c r="A11" s="129" t="s">
        <v>171</v>
      </c>
      <c r="B11" s="129" t="s">
        <v>168</v>
      </c>
      <c r="C11" s="129" t="s">
        <v>256</v>
      </c>
      <c r="D11" s="129"/>
      <c r="E11" s="130" t="s">
        <v>257</v>
      </c>
      <c r="F11" s="131">
        <f>F12+F38</f>
        <v>16890.101159999998</v>
      </c>
      <c r="G11" s="131">
        <f>G12+G38</f>
        <v>16679.023799999999</v>
      </c>
      <c r="H11" s="116">
        <f t="shared" si="1"/>
        <v>98.750289545335093</v>
      </c>
    </row>
    <row r="12" spans="1:10" ht="31.5" x14ac:dyDescent="0.25">
      <c r="A12" s="129" t="s">
        <v>171</v>
      </c>
      <c r="B12" s="129" t="s">
        <v>168</v>
      </c>
      <c r="C12" s="129" t="s">
        <v>258</v>
      </c>
      <c r="D12" s="129"/>
      <c r="E12" s="130" t="s">
        <v>259</v>
      </c>
      <c r="F12" s="131">
        <f>F13+F25</f>
        <v>16830.101159999998</v>
      </c>
      <c r="G12" s="131">
        <f t="shared" ref="G12" si="2">G13+G25</f>
        <v>16626.023799999999</v>
      </c>
      <c r="H12" s="116">
        <f t="shared" si="1"/>
        <v>98.787426420911657</v>
      </c>
    </row>
    <row r="13" spans="1:10" ht="47.25" x14ac:dyDescent="0.25">
      <c r="A13" s="129" t="s">
        <v>171</v>
      </c>
      <c r="B13" s="129" t="s">
        <v>168</v>
      </c>
      <c r="C13" s="129" t="s">
        <v>264</v>
      </c>
      <c r="D13" s="129"/>
      <c r="E13" s="130" t="s">
        <v>265</v>
      </c>
      <c r="F13" s="131">
        <f>F14</f>
        <v>3563.3607999999999</v>
      </c>
      <c r="G13" s="131">
        <f t="shared" ref="G13" si="3">G14</f>
        <v>3488.1777999999999</v>
      </c>
      <c r="H13" s="116">
        <f t="shared" si="1"/>
        <v>97.8901098086952</v>
      </c>
    </row>
    <row r="14" spans="1:10" ht="31.5" x14ac:dyDescent="0.25">
      <c r="A14" s="129" t="s">
        <v>171</v>
      </c>
      <c r="B14" s="129" t="s">
        <v>168</v>
      </c>
      <c r="C14" s="129" t="s">
        <v>266</v>
      </c>
      <c r="D14" s="129"/>
      <c r="E14" s="130" t="s">
        <v>267</v>
      </c>
      <c r="F14" s="131">
        <f>F15+F21+F23</f>
        <v>3563.3607999999999</v>
      </c>
      <c r="G14" s="131">
        <f t="shared" ref="G14" si="4">G15+G21+G23</f>
        <v>3488.1777999999999</v>
      </c>
      <c r="H14" s="116">
        <f t="shared" si="1"/>
        <v>97.8901098086952</v>
      </c>
    </row>
    <row r="15" spans="1:10" ht="31.5" x14ac:dyDescent="0.25">
      <c r="A15" s="129" t="s">
        <v>171</v>
      </c>
      <c r="B15" s="129" t="s">
        <v>168</v>
      </c>
      <c r="C15" s="129" t="s">
        <v>212</v>
      </c>
      <c r="D15" s="129"/>
      <c r="E15" s="130" t="s">
        <v>259</v>
      </c>
      <c r="F15" s="131">
        <f>SUM(F16:F20)</f>
        <v>3514.7808</v>
      </c>
      <c r="G15" s="131">
        <f>SUM(G16:G20)</f>
        <v>3439.5978</v>
      </c>
      <c r="H15" s="116">
        <f t="shared" si="1"/>
        <v>97.860947686979515</v>
      </c>
    </row>
    <row r="16" spans="1:10" ht="47.25" x14ac:dyDescent="0.25">
      <c r="A16" s="129" t="s">
        <v>171</v>
      </c>
      <c r="B16" s="129" t="s">
        <v>168</v>
      </c>
      <c r="C16" s="129" t="s">
        <v>212</v>
      </c>
      <c r="D16" s="129" t="s">
        <v>32</v>
      </c>
      <c r="E16" s="130" t="s">
        <v>176</v>
      </c>
      <c r="F16" s="131">
        <v>764.91700000000003</v>
      </c>
      <c r="G16" s="131">
        <v>745.21699999999998</v>
      </c>
      <c r="H16" s="131">
        <f t="shared" si="1"/>
        <v>97.424557174177068</v>
      </c>
    </row>
    <row r="17" spans="1:8" ht="15.75" x14ac:dyDescent="0.25">
      <c r="A17" s="129" t="s">
        <v>171</v>
      </c>
      <c r="B17" s="129" t="s">
        <v>168</v>
      </c>
      <c r="C17" s="129" t="s">
        <v>212</v>
      </c>
      <c r="D17" s="129" t="s">
        <v>10</v>
      </c>
      <c r="E17" s="130" t="s">
        <v>166</v>
      </c>
      <c r="F17" s="131">
        <v>2113.8820000000001</v>
      </c>
      <c r="G17" s="131">
        <v>2076.681</v>
      </c>
      <c r="H17" s="116">
        <f t="shared" si="1"/>
        <v>98.240157208396681</v>
      </c>
    </row>
    <row r="18" spans="1:8" ht="15.75" x14ac:dyDescent="0.25">
      <c r="A18" s="129" t="s">
        <v>171</v>
      </c>
      <c r="B18" s="129" t="s">
        <v>168</v>
      </c>
      <c r="C18" s="129" t="s">
        <v>212</v>
      </c>
      <c r="D18" s="129" t="s">
        <v>162</v>
      </c>
      <c r="E18" s="130" t="s">
        <v>174</v>
      </c>
      <c r="F18" s="131">
        <v>580</v>
      </c>
      <c r="G18" s="131">
        <v>580</v>
      </c>
      <c r="H18" s="116">
        <f t="shared" si="1"/>
        <v>100</v>
      </c>
    </row>
    <row r="19" spans="1:8" ht="15.75" x14ac:dyDescent="0.25">
      <c r="A19" s="129" t="s">
        <v>171</v>
      </c>
      <c r="B19" s="129" t="s">
        <v>168</v>
      </c>
      <c r="C19" s="129" t="s">
        <v>212</v>
      </c>
      <c r="D19" s="129" t="s">
        <v>39</v>
      </c>
      <c r="E19" s="130" t="s">
        <v>38</v>
      </c>
      <c r="F19" s="131">
        <v>40</v>
      </c>
      <c r="G19" s="131">
        <v>21.718</v>
      </c>
      <c r="H19" s="116">
        <f t="shared" si="1"/>
        <v>54.295000000000002</v>
      </c>
    </row>
    <row r="20" spans="1:8" ht="15.75" x14ac:dyDescent="0.25">
      <c r="A20" s="129" t="s">
        <v>171</v>
      </c>
      <c r="B20" s="129" t="s">
        <v>168</v>
      </c>
      <c r="C20" s="129" t="s">
        <v>212</v>
      </c>
      <c r="D20" s="129" t="s">
        <v>361</v>
      </c>
      <c r="E20" s="130" t="s">
        <v>377</v>
      </c>
      <c r="F20" s="131">
        <v>15.9818</v>
      </c>
      <c r="G20" s="131">
        <v>15.9818</v>
      </c>
      <c r="H20" s="116">
        <f t="shared" si="1"/>
        <v>100</v>
      </c>
    </row>
    <row r="21" spans="1:8" ht="31.5" x14ac:dyDescent="0.25">
      <c r="A21" s="129" t="s">
        <v>171</v>
      </c>
      <c r="B21" s="129" t="s">
        <v>168</v>
      </c>
      <c r="C21" s="129" t="s">
        <v>213</v>
      </c>
      <c r="D21" s="129"/>
      <c r="E21" s="130" t="s">
        <v>268</v>
      </c>
      <c r="F21" s="131">
        <f>F22</f>
        <v>45.06</v>
      </c>
      <c r="G21" s="131">
        <f>G22</f>
        <v>45.06</v>
      </c>
      <c r="H21" s="116">
        <f t="shared" si="1"/>
        <v>100</v>
      </c>
    </row>
    <row r="22" spans="1:8" ht="15.75" x14ac:dyDescent="0.25">
      <c r="A22" s="129" t="s">
        <v>171</v>
      </c>
      <c r="B22" s="129" t="s">
        <v>168</v>
      </c>
      <c r="C22" s="129" t="s">
        <v>213</v>
      </c>
      <c r="D22" s="129" t="s">
        <v>10</v>
      </c>
      <c r="E22" s="130" t="s">
        <v>166</v>
      </c>
      <c r="F22" s="131">
        <v>45.06</v>
      </c>
      <c r="G22" s="131">
        <v>45.06</v>
      </c>
      <c r="H22" s="116">
        <f t="shared" si="1"/>
        <v>100</v>
      </c>
    </row>
    <row r="23" spans="1:8" ht="31.5" x14ac:dyDescent="0.25">
      <c r="A23" s="129" t="s">
        <v>171</v>
      </c>
      <c r="B23" s="129" t="s">
        <v>168</v>
      </c>
      <c r="C23" s="129" t="s">
        <v>214</v>
      </c>
      <c r="D23" s="129"/>
      <c r="E23" s="130" t="s">
        <v>269</v>
      </c>
      <c r="F23" s="131">
        <f>F24</f>
        <v>3.52</v>
      </c>
      <c r="G23" s="131">
        <f>G24</f>
        <v>3.52</v>
      </c>
      <c r="H23" s="116">
        <f t="shared" si="1"/>
        <v>100</v>
      </c>
    </row>
    <row r="24" spans="1:8" ht="15.75" x14ac:dyDescent="0.25">
      <c r="A24" s="129" t="s">
        <v>171</v>
      </c>
      <c r="B24" s="129" t="s">
        <v>168</v>
      </c>
      <c r="C24" s="129" t="s">
        <v>214</v>
      </c>
      <c r="D24" s="129" t="s">
        <v>10</v>
      </c>
      <c r="E24" s="130" t="s">
        <v>166</v>
      </c>
      <c r="F24" s="131">
        <v>3.52</v>
      </c>
      <c r="G24" s="131">
        <v>3.52</v>
      </c>
      <c r="H24" s="116">
        <f t="shared" si="1"/>
        <v>100</v>
      </c>
    </row>
    <row r="25" spans="1:8" ht="31.5" x14ac:dyDescent="0.25">
      <c r="A25" s="132" t="s">
        <v>171</v>
      </c>
      <c r="B25" s="132" t="s">
        <v>168</v>
      </c>
      <c r="C25" s="132" t="s">
        <v>260</v>
      </c>
      <c r="D25" s="132"/>
      <c r="E25" s="133" t="s">
        <v>261</v>
      </c>
      <c r="F25" s="134">
        <f>F26+F34</f>
        <v>13266.74036</v>
      </c>
      <c r="G25" s="134">
        <f t="shared" ref="G25" si="5">G26+G34</f>
        <v>13137.846</v>
      </c>
      <c r="H25" s="124">
        <f t="shared" si="1"/>
        <v>99.028439869158632</v>
      </c>
    </row>
    <row r="26" spans="1:8" ht="31.5" x14ac:dyDescent="0.25">
      <c r="A26" s="132" t="s">
        <v>171</v>
      </c>
      <c r="B26" s="132" t="s">
        <v>168</v>
      </c>
      <c r="C26" s="132" t="s">
        <v>270</v>
      </c>
      <c r="D26" s="132"/>
      <c r="E26" s="133" t="s">
        <v>271</v>
      </c>
      <c r="F26" s="134">
        <f>F27+F30</f>
        <v>11760.48336</v>
      </c>
      <c r="G26" s="134">
        <f t="shared" ref="G26" si="6">G27+G30</f>
        <v>11650.593999999999</v>
      </c>
      <c r="H26" s="124">
        <f t="shared" si="1"/>
        <v>99.065605072205116</v>
      </c>
    </row>
    <row r="27" spans="1:8" ht="31.5" x14ac:dyDescent="0.25">
      <c r="A27" s="132" t="s">
        <v>171</v>
      </c>
      <c r="B27" s="132" t="s">
        <v>168</v>
      </c>
      <c r="C27" s="132" t="s">
        <v>215</v>
      </c>
      <c r="D27" s="132"/>
      <c r="E27" s="133" t="s">
        <v>271</v>
      </c>
      <c r="F27" s="134">
        <f>F28+F29</f>
        <v>9897.75936</v>
      </c>
      <c r="G27" s="134">
        <f>G28+G29</f>
        <v>9846.8619999999992</v>
      </c>
      <c r="H27" s="124">
        <f t="shared" si="1"/>
        <v>99.485768867995588</v>
      </c>
    </row>
    <row r="28" spans="1:8" ht="31.5" x14ac:dyDescent="0.25">
      <c r="A28" s="129" t="s">
        <v>171</v>
      </c>
      <c r="B28" s="129" t="s">
        <v>168</v>
      </c>
      <c r="C28" s="129" t="s">
        <v>215</v>
      </c>
      <c r="D28" s="129" t="s">
        <v>9</v>
      </c>
      <c r="E28" s="130" t="s">
        <v>187</v>
      </c>
      <c r="F28" s="131">
        <v>7633.3969999999999</v>
      </c>
      <c r="G28" s="131">
        <v>7586.1809999999996</v>
      </c>
      <c r="H28" s="116">
        <f t="shared" si="1"/>
        <v>99.381454940703335</v>
      </c>
    </row>
    <row r="29" spans="1:8" ht="78.75" x14ac:dyDescent="0.25">
      <c r="A29" s="129" t="s">
        <v>171</v>
      </c>
      <c r="B29" s="129" t="s">
        <v>168</v>
      </c>
      <c r="C29" s="129" t="s">
        <v>215</v>
      </c>
      <c r="D29" s="129" t="s">
        <v>31</v>
      </c>
      <c r="E29" s="130" t="s">
        <v>186</v>
      </c>
      <c r="F29" s="131">
        <v>2264.3623600000001</v>
      </c>
      <c r="G29" s="131">
        <v>2260.681</v>
      </c>
      <c r="H29" s="116">
        <f t="shared" si="1"/>
        <v>99.837421780849596</v>
      </c>
    </row>
    <row r="30" spans="1:8" ht="31.5" x14ac:dyDescent="0.25">
      <c r="A30" s="132" t="s">
        <v>171</v>
      </c>
      <c r="B30" s="132" t="s">
        <v>168</v>
      </c>
      <c r="C30" s="132" t="s">
        <v>216</v>
      </c>
      <c r="D30" s="132"/>
      <c r="E30" s="133" t="s">
        <v>272</v>
      </c>
      <c r="F30" s="134">
        <f>F31+F33+F32</f>
        <v>1862.7240000000002</v>
      </c>
      <c r="G30" s="134">
        <f>G31+G33+G32</f>
        <v>1803.7320000000002</v>
      </c>
      <c r="H30" s="124">
        <f t="shared" si="1"/>
        <v>96.833025182474699</v>
      </c>
    </row>
    <row r="31" spans="1:8" ht="31.5" x14ac:dyDescent="0.25">
      <c r="A31" s="129" t="s">
        <v>171</v>
      </c>
      <c r="B31" s="129" t="s">
        <v>168</v>
      </c>
      <c r="C31" s="129" t="s">
        <v>216</v>
      </c>
      <c r="D31" s="129" t="s">
        <v>9</v>
      </c>
      <c r="E31" s="130" t="s">
        <v>187</v>
      </c>
      <c r="F31" s="131">
        <v>1339.64</v>
      </c>
      <c r="G31" s="131">
        <v>1304.836</v>
      </c>
      <c r="H31" s="116">
        <f t="shared" si="1"/>
        <v>97.401988593950605</v>
      </c>
    </row>
    <row r="32" spans="1:8" ht="63" x14ac:dyDescent="0.25">
      <c r="A32" s="129" t="s">
        <v>171</v>
      </c>
      <c r="B32" s="129" t="s">
        <v>168</v>
      </c>
      <c r="C32" s="129" t="s">
        <v>216</v>
      </c>
      <c r="D32" s="129" t="s">
        <v>440</v>
      </c>
      <c r="E32" s="130" t="s">
        <v>441</v>
      </c>
      <c r="F32" s="131">
        <v>126.84399999999999</v>
      </c>
      <c r="G32" s="131">
        <v>112.54600000000001</v>
      </c>
      <c r="H32" s="116">
        <f t="shared" si="1"/>
        <v>88.727886222446486</v>
      </c>
    </row>
    <row r="33" spans="1:8" ht="78.75" x14ac:dyDescent="0.25">
      <c r="A33" s="129" t="s">
        <v>171</v>
      </c>
      <c r="B33" s="129" t="s">
        <v>168</v>
      </c>
      <c r="C33" s="129" t="s">
        <v>216</v>
      </c>
      <c r="D33" s="129" t="s">
        <v>31</v>
      </c>
      <c r="E33" s="130" t="s">
        <v>186</v>
      </c>
      <c r="F33" s="131">
        <v>396.24</v>
      </c>
      <c r="G33" s="131">
        <v>386.35</v>
      </c>
      <c r="H33" s="116">
        <f t="shared" si="1"/>
        <v>97.504037956793866</v>
      </c>
    </row>
    <row r="34" spans="1:8" ht="63" x14ac:dyDescent="0.25">
      <c r="A34" s="132" t="s">
        <v>171</v>
      </c>
      <c r="B34" s="132" t="s">
        <v>168</v>
      </c>
      <c r="C34" s="132" t="s">
        <v>262</v>
      </c>
      <c r="D34" s="132"/>
      <c r="E34" s="133" t="s">
        <v>263</v>
      </c>
      <c r="F34" s="134">
        <f>F35</f>
        <v>1506.2570000000001</v>
      </c>
      <c r="G34" s="134">
        <f t="shared" ref="G34" si="7">G35</f>
        <v>1487.252</v>
      </c>
      <c r="H34" s="124">
        <f t="shared" si="1"/>
        <v>98.738263125084231</v>
      </c>
    </row>
    <row r="35" spans="1:8" ht="63" x14ac:dyDescent="0.25">
      <c r="A35" s="132" t="s">
        <v>171</v>
      </c>
      <c r="B35" s="132" t="s">
        <v>168</v>
      </c>
      <c r="C35" s="132" t="s">
        <v>217</v>
      </c>
      <c r="D35" s="132"/>
      <c r="E35" s="133" t="s">
        <v>263</v>
      </c>
      <c r="F35" s="134">
        <f>F36+F37</f>
        <v>1506.2570000000001</v>
      </c>
      <c r="G35" s="134">
        <f>G36+G37</f>
        <v>1487.252</v>
      </c>
      <c r="H35" s="124">
        <f t="shared" si="1"/>
        <v>98.738263125084231</v>
      </c>
    </row>
    <row r="36" spans="1:8" ht="31.5" x14ac:dyDescent="0.25">
      <c r="A36" s="129" t="s">
        <v>171</v>
      </c>
      <c r="B36" s="129" t="s">
        <v>168</v>
      </c>
      <c r="C36" s="129" t="s">
        <v>217</v>
      </c>
      <c r="D36" s="129" t="s">
        <v>9</v>
      </c>
      <c r="E36" s="130" t="s">
        <v>187</v>
      </c>
      <c r="F36" s="131">
        <v>1163.374</v>
      </c>
      <c r="G36" s="131">
        <v>1145.2049999999999</v>
      </c>
      <c r="H36" s="116">
        <f t="shared" si="1"/>
        <v>98.438249436552638</v>
      </c>
    </row>
    <row r="37" spans="1:8" ht="78.75" x14ac:dyDescent="0.25">
      <c r="A37" s="129" t="s">
        <v>171</v>
      </c>
      <c r="B37" s="129" t="s">
        <v>168</v>
      </c>
      <c r="C37" s="129" t="s">
        <v>217</v>
      </c>
      <c r="D37" s="129" t="s">
        <v>31</v>
      </c>
      <c r="E37" s="130" t="s">
        <v>186</v>
      </c>
      <c r="F37" s="131">
        <v>342.88299999999998</v>
      </c>
      <c r="G37" s="131">
        <v>342.04700000000003</v>
      </c>
      <c r="H37" s="116">
        <f t="shared" si="1"/>
        <v>99.75618505437717</v>
      </c>
    </row>
    <row r="38" spans="1:8" ht="15.75" x14ac:dyDescent="0.25">
      <c r="A38" s="192" t="s">
        <v>171</v>
      </c>
      <c r="B38" s="192" t="s">
        <v>168</v>
      </c>
      <c r="C38" s="192" t="s">
        <v>273</v>
      </c>
      <c r="D38" s="192"/>
      <c r="E38" s="193" t="s">
        <v>274</v>
      </c>
      <c r="F38" s="194">
        <f>F39</f>
        <v>60</v>
      </c>
      <c r="G38" s="194">
        <f t="shared" ref="G38" si="8">G39</f>
        <v>53</v>
      </c>
      <c r="H38" s="127">
        <f t="shared" si="1"/>
        <v>88.333333333333329</v>
      </c>
    </row>
    <row r="39" spans="1:8" ht="15.75" x14ac:dyDescent="0.25">
      <c r="A39" s="129" t="s">
        <v>171</v>
      </c>
      <c r="B39" s="129" t="s">
        <v>168</v>
      </c>
      <c r="C39" s="129" t="s">
        <v>275</v>
      </c>
      <c r="D39" s="129"/>
      <c r="E39" s="130" t="s">
        <v>11</v>
      </c>
      <c r="F39" s="131">
        <f>F40</f>
        <v>60</v>
      </c>
      <c r="G39" s="131">
        <f t="shared" ref="G39" si="9">G40</f>
        <v>53</v>
      </c>
      <c r="H39" s="116">
        <f t="shared" si="1"/>
        <v>88.333333333333329</v>
      </c>
    </row>
    <row r="40" spans="1:8" ht="31.5" x14ac:dyDescent="0.25">
      <c r="A40" s="129" t="s">
        <v>171</v>
      </c>
      <c r="B40" s="129" t="s">
        <v>168</v>
      </c>
      <c r="C40" s="129" t="s">
        <v>276</v>
      </c>
      <c r="D40" s="129"/>
      <c r="E40" s="130" t="s">
        <v>277</v>
      </c>
      <c r="F40" s="131">
        <f>F41</f>
        <v>60</v>
      </c>
      <c r="G40" s="131">
        <f t="shared" ref="G40" si="10">G41</f>
        <v>53</v>
      </c>
      <c r="H40" s="116">
        <f t="shared" si="1"/>
        <v>88.333333333333329</v>
      </c>
    </row>
    <row r="41" spans="1:8" ht="31.5" x14ac:dyDescent="0.25">
      <c r="A41" s="129" t="s">
        <v>171</v>
      </c>
      <c r="B41" s="129" t="s">
        <v>168</v>
      </c>
      <c r="C41" s="129" t="s">
        <v>218</v>
      </c>
      <c r="D41" s="129"/>
      <c r="E41" s="130" t="s">
        <v>278</v>
      </c>
      <c r="F41" s="131">
        <f>F42</f>
        <v>60</v>
      </c>
      <c r="G41" s="131">
        <f t="shared" ref="G41" si="11">G42</f>
        <v>53</v>
      </c>
      <c r="H41" s="116">
        <f t="shared" si="1"/>
        <v>88.333333333333329</v>
      </c>
    </row>
    <row r="42" spans="1:8" ht="31.5" x14ac:dyDescent="0.25">
      <c r="A42" s="180" t="s">
        <v>171</v>
      </c>
      <c r="B42" s="180" t="s">
        <v>168</v>
      </c>
      <c r="C42" s="180" t="s">
        <v>218</v>
      </c>
      <c r="D42" s="180" t="s">
        <v>10</v>
      </c>
      <c r="E42" s="181" t="s">
        <v>166</v>
      </c>
      <c r="F42" s="182">
        <v>60</v>
      </c>
      <c r="G42" s="182">
        <v>53</v>
      </c>
      <c r="H42" s="121">
        <f t="shared" si="1"/>
        <v>88.333333333333329</v>
      </c>
    </row>
    <row r="43" spans="1:8" ht="78.75" x14ac:dyDescent="0.25">
      <c r="A43" s="122" t="s">
        <v>171</v>
      </c>
      <c r="B43" s="122" t="s">
        <v>189</v>
      </c>
      <c r="C43" s="122"/>
      <c r="D43" s="122"/>
      <c r="E43" s="184" t="s">
        <v>190</v>
      </c>
      <c r="F43" s="124">
        <f t="shared" ref="F43:G46" si="12">F44</f>
        <v>229.7</v>
      </c>
      <c r="G43" s="124">
        <f t="shared" si="12"/>
        <v>229.7</v>
      </c>
      <c r="H43" s="183">
        <f t="shared" si="1"/>
        <v>100</v>
      </c>
    </row>
    <row r="44" spans="1:8" ht="31.5" x14ac:dyDescent="0.25">
      <c r="A44" s="122" t="s">
        <v>171</v>
      </c>
      <c r="B44" s="122" t="s">
        <v>189</v>
      </c>
      <c r="C44" s="122" t="s">
        <v>256</v>
      </c>
      <c r="D44" s="122"/>
      <c r="E44" s="184" t="s">
        <v>257</v>
      </c>
      <c r="F44" s="124">
        <f t="shared" si="12"/>
        <v>229.7</v>
      </c>
      <c r="G44" s="124">
        <f t="shared" si="12"/>
        <v>229.7</v>
      </c>
      <c r="H44" s="183">
        <f t="shared" si="1"/>
        <v>100</v>
      </c>
    </row>
    <row r="45" spans="1:8" ht="15.75" x14ac:dyDescent="0.25">
      <c r="A45" s="122" t="s">
        <v>171</v>
      </c>
      <c r="B45" s="122" t="s">
        <v>189</v>
      </c>
      <c r="C45" s="122" t="s">
        <v>273</v>
      </c>
      <c r="D45" s="122"/>
      <c r="E45" s="184" t="s">
        <v>274</v>
      </c>
      <c r="F45" s="124">
        <f t="shared" si="12"/>
        <v>229.7</v>
      </c>
      <c r="G45" s="124">
        <f t="shared" si="12"/>
        <v>229.7</v>
      </c>
      <c r="H45" s="183">
        <f t="shared" si="1"/>
        <v>100</v>
      </c>
    </row>
    <row r="46" spans="1:8" ht="15.75" x14ac:dyDescent="0.25">
      <c r="A46" s="114" t="s">
        <v>171</v>
      </c>
      <c r="B46" s="114" t="s">
        <v>189</v>
      </c>
      <c r="C46" s="114" t="s">
        <v>275</v>
      </c>
      <c r="D46" s="114"/>
      <c r="E46" s="136" t="s">
        <v>11</v>
      </c>
      <c r="F46" s="116">
        <f t="shared" si="12"/>
        <v>229.7</v>
      </c>
      <c r="G46" s="116">
        <f t="shared" si="12"/>
        <v>229.7</v>
      </c>
      <c r="H46" s="116">
        <f t="shared" si="1"/>
        <v>100</v>
      </c>
    </row>
    <row r="47" spans="1:8" ht="31.5" x14ac:dyDescent="0.25">
      <c r="A47" s="114" t="s">
        <v>171</v>
      </c>
      <c r="B47" s="114" t="s">
        <v>189</v>
      </c>
      <c r="C47" s="114" t="s">
        <v>276</v>
      </c>
      <c r="D47" s="114"/>
      <c r="E47" s="136" t="s">
        <v>277</v>
      </c>
      <c r="F47" s="116">
        <f>SUM(F48:F50)</f>
        <v>229.7</v>
      </c>
      <c r="G47" s="116">
        <f>SUM(G48:G50)</f>
        <v>229.7</v>
      </c>
      <c r="H47" s="116">
        <f t="shared" si="1"/>
        <v>100</v>
      </c>
    </row>
    <row r="48" spans="1:8" ht="63" x14ac:dyDescent="0.25">
      <c r="A48" s="114" t="s">
        <v>171</v>
      </c>
      <c r="B48" s="114" t="s">
        <v>189</v>
      </c>
      <c r="C48" s="114" t="s">
        <v>219</v>
      </c>
      <c r="D48" s="114"/>
      <c r="E48" s="136" t="s">
        <v>279</v>
      </c>
      <c r="F48" s="116">
        <v>133.80000000000001</v>
      </c>
      <c r="G48" s="116">
        <v>133.80000000000001</v>
      </c>
      <c r="H48" s="116">
        <f t="shared" si="1"/>
        <v>100</v>
      </c>
    </row>
    <row r="49" spans="1:8" ht="63" x14ac:dyDescent="0.25">
      <c r="A49" s="114" t="s">
        <v>171</v>
      </c>
      <c r="B49" s="114" t="s">
        <v>189</v>
      </c>
      <c r="C49" s="114" t="s">
        <v>220</v>
      </c>
      <c r="D49" s="114"/>
      <c r="E49" s="136" t="s">
        <v>280</v>
      </c>
      <c r="F49" s="116">
        <v>46.1</v>
      </c>
      <c r="G49" s="116">
        <v>46.1</v>
      </c>
      <c r="H49" s="116">
        <f t="shared" si="1"/>
        <v>100</v>
      </c>
    </row>
    <row r="50" spans="1:8" ht="110.25" x14ac:dyDescent="0.25">
      <c r="A50" s="114" t="s">
        <v>171</v>
      </c>
      <c r="B50" s="114" t="s">
        <v>189</v>
      </c>
      <c r="C50" s="114" t="s">
        <v>221</v>
      </c>
      <c r="D50" s="114"/>
      <c r="E50" s="136" t="s">
        <v>281</v>
      </c>
      <c r="F50" s="116">
        <v>49.8</v>
      </c>
      <c r="G50" s="116">
        <v>49.8</v>
      </c>
      <c r="H50" s="116">
        <f t="shared" si="1"/>
        <v>100</v>
      </c>
    </row>
    <row r="51" spans="1:8" ht="15.75" x14ac:dyDescent="0.25">
      <c r="A51" s="122" t="s">
        <v>171</v>
      </c>
      <c r="B51" s="122" t="s">
        <v>165</v>
      </c>
      <c r="C51" s="122"/>
      <c r="D51" s="122"/>
      <c r="E51" s="123" t="s">
        <v>13</v>
      </c>
      <c r="F51" s="124">
        <f>F52</f>
        <v>200</v>
      </c>
      <c r="G51" s="124">
        <f>G52</f>
        <v>0</v>
      </c>
      <c r="H51" s="124">
        <f t="shared" si="1"/>
        <v>0</v>
      </c>
    </row>
    <row r="52" spans="1:8" ht="31.5" x14ac:dyDescent="0.25">
      <c r="A52" s="122" t="s">
        <v>171</v>
      </c>
      <c r="B52" s="122" t="s">
        <v>165</v>
      </c>
      <c r="C52" s="122" t="s">
        <v>256</v>
      </c>
      <c r="D52" s="122"/>
      <c r="E52" s="123" t="s">
        <v>257</v>
      </c>
      <c r="F52" s="124">
        <f>F53</f>
        <v>200</v>
      </c>
      <c r="G52" s="124">
        <v>0</v>
      </c>
      <c r="H52" s="124">
        <f t="shared" si="1"/>
        <v>0</v>
      </c>
    </row>
    <row r="53" spans="1:8" ht="15.75" x14ac:dyDescent="0.25">
      <c r="A53" s="114" t="s">
        <v>171</v>
      </c>
      <c r="B53" s="114" t="s">
        <v>165</v>
      </c>
      <c r="C53" s="114" t="s">
        <v>273</v>
      </c>
      <c r="D53" s="114"/>
      <c r="E53" s="115" t="s">
        <v>274</v>
      </c>
      <c r="F53" s="116">
        <f>F54</f>
        <v>200</v>
      </c>
      <c r="G53" s="116">
        <f t="shared" ref="G53" si="13">G54</f>
        <v>0</v>
      </c>
      <c r="H53" s="116">
        <f t="shared" si="1"/>
        <v>0</v>
      </c>
    </row>
    <row r="54" spans="1:8" ht="15.75" x14ac:dyDescent="0.25">
      <c r="A54" s="114" t="s">
        <v>171</v>
      </c>
      <c r="B54" s="114" t="s">
        <v>165</v>
      </c>
      <c r="C54" s="114" t="s">
        <v>275</v>
      </c>
      <c r="D54" s="114"/>
      <c r="E54" s="115" t="s">
        <v>11</v>
      </c>
      <c r="F54" s="116">
        <f>F55</f>
        <v>200</v>
      </c>
      <c r="G54" s="116">
        <f t="shared" ref="G54" si="14">G55</f>
        <v>0</v>
      </c>
      <c r="H54" s="116">
        <f t="shared" si="1"/>
        <v>0</v>
      </c>
    </row>
    <row r="55" spans="1:8" ht="15.75" x14ac:dyDescent="0.25">
      <c r="A55" s="114" t="s">
        <v>171</v>
      </c>
      <c r="B55" s="114" t="s">
        <v>165</v>
      </c>
      <c r="C55" s="114" t="s">
        <v>282</v>
      </c>
      <c r="D55" s="114"/>
      <c r="E55" s="115" t="s">
        <v>283</v>
      </c>
      <c r="F55" s="116">
        <f>F56</f>
        <v>200</v>
      </c>
      <c r="G55" s="116">
        <f t="shared" ref="G55" si="15">G56</f>
        <v>0</v>
      </c>
      <c r="H55" s="116">
        <f t="shared" si="1"/>
        <v>0</v>
      </c>
    </row>
    <row r="56" spans="1:8" ht="31.5" x14ac:dyDescent="0.25">
      <c r="A56" s="119" t="s">
        <v>171</v>
      </c>
      <c r="B56" s="119" t="s">
        <v>165</v>
      </c>
      <c r="C56" s="119" t="s">
        <v>222</v>
      </c>
      <c r="D56" s="119"/>
      <c r="E56" s="120" t="s">
        <v>284</v>
      </c>
      <c r="F56" s="121">
        <v>200</v>
      </c>
      <c r="G56" s="121">
        <v>0</v>
      </c>
      <c r="H56" s="121">
        <f t="shared" si="1"/>
        <v>0</v>
      </c>
    </row>
    <row r="57" spans="1:8" ht="31.5" x14ac:dyDescent="0.25">
      <c r="A57" s="122" t="s">
        <v>171</v>
      </c>
      <c r="B57" s="122" t="s">
        <v>188</v>
      </c>
      <c r="C57" s="122"/>
      <c r="D57" s="122"/>
      <c r="E57" s="123" t="s">
        <v>15</v>
      </c>
      <c r="F57" s="124">
        <f t="shared" ref="F57:G59" si="16">F58</f>
        <v>736</v>
      </c>
      <c r="G57" s="124">
        <f t="shared" si="16"/>
        <v>681</v>
      </c>
      <c r="H57" s="116">
        <f t="shared" si="1"/>
        <v>92.527173913043484</v>
      </c>
    </row>
    <row r="58" spans="1:8" ht="31.5" x14ac:dyDescent="0.25">
      <c r="A58" s="122" t="s">
        <v>171</v>
      </c>
      <c r="B58" s="122" t="s">
        <v>188</v>
      </c>
      <c r="C58" s="122" t="s">
        <v>256</v>
      </c>
      <c r="D58" s="122"/>
      <c r="E58" s="123" t="s">
        <v>257</v>
      </c>
      <c r="F58" s="124">
        <f t="shared" si="16"/>
        <v>736</v>
      </c>
      <c r="G58" s="124">
        <f t="shared" si="16"/>
        <v>681</v>
      </c>
      <c r="H58" s="116">
        <f t="shared" si="1"/>
        <v>92.527173913043484</v>
      </c>
    </row>
    <row r="59" spans="1:8" ht="15.75" x14ac:dyDescent="0.25">
      <c r="A59" s="114" t="s">
        <v>171</v>
      </c>
      <c r="B59" s="114" t="s">
        <v>188</v>
      </c>
      <c r="C59" s="114" t="s">
        <v>273</v>
      </c>
      <c r="D59" s="114"/>
      <c r="E59" s="115" t="s">
        <v>274</v>
      </c>
      <c r="F59" s="116">
        <f t="shared" si="16"/>
        <v>736</v>
      </c>
      <c r="G59" s="116">
        <f t="shared" si="16"/>
        <v>681</v>
      </c>
      <c r="H59" s="116">
        <f t="shared" si="1"/>
        <v>92.527173913043484</v>
      </c>
    </row>
    <row r="60" spans="1:8" ht="15.75" x14ac:dyDescent="0.25">
      <c r="A60" s="114" t="s">
        <v>171</v>
      </c>
      <c r="B60" s="114" t="s">
        <v>188</v>
      </c>
      <c r="C60" s="114" t="s">
        <v>275</v>
      </c>
      <c r="D60" s="114"/>
      <c r="E60" s="115" t="s">
        <v>11</v>
      </c>
      <c r="F60" s="116">
        <f>F61</f>
        <v>736</v>
      </c>
      <c r="G60" s="116">
        <f t="shared" ref="G60" si="17">G61</f>
        <v>681</v>
      </c>
      <c r="H60" s="116">
        <f t="shared" si="1"/>
        <v>92.527173913043484</v>
      </c>
    </row>
    <row r="61" spans="1:8" ht="15.75" x14ac:dyDescent="0.25">
      <c r="A61" s="114" t="s">
        <v>171</v>
      </c>
      <c r="B61" s="114" t="s">
        <v>188</v>
      </c>
      <c r="C61" s="114" t="s">
        <v>282</v>
      </c>
      <c r="D61" s="114"/>
      <c r="E61" s="115" t="s">
        <v>283</v>
      </c>
      <c r="F61" s="116">
        <f>F62+F64</f>
        <v>736</v>
      </c>
      <c r="G61" s="116">
        <f>G62+G64</f>
        <v>681</v>
      </c>
      <c r="H61" s="116">
        <f t="shared" si="1"/>
        <v>92.527173913043484</v>
      </c>
    </row>
    <row r="62" spans="1:8" ht="47.25" x14ac:dyDescent="0.25">
      <c r="A62" s="114" t="s">
        <v>171</v>
      </c>
      <c r="B62" s="114" t="s">
        <v>188</v>
      </c>
      <c r="C62" s="114" t="s">
        <v>425</v>
      </c>
      <c r="D62" s="114"/>
      <c r="E62" s="115" t="s">
        <v>424</v>
      </c>
      <c r="F62" s="116">
        <f>F63</f>
        <v>396</v>
      </c>
      <c r="G62" s="116">
        <f>G63</f>
        <v>396</v>
      </c>
      <c r="H62" s="116">
        <f t="shared" si="1"/>
        <v>100</v>
      </c>
    </row>
    <row r="63" spans="1:8" ht="47.25" x14ac:dyDescent="0.25">
      <c r="A63" s="119" t="s">
        <v>171</v>
      </c>
      <c r="B63" s="119" t="s">
        <v>188</v>
      </c>
      <c r="C63" s="119" t="s">
        <v>425</v>
      </c>
      <c r="D63" s="119" t="s">
        <v>10</v>
      </c>
      <c r="E63" s="120" t="s">
        <v>371</v>
      </c>
      <c r="F63" s="121">
        <v>396</v>
      </c>
      <c r="G63" s="121">
        <v>396</v>
      </c>
      <c r="H63" s="121">
        <f>G63/F63*100</f>
        <v>100</v>
      </c>
    </row>
    <row r="64" spans="1:8" ht="94.5" x14ac:dyDescent="0.25">
      <c r="A64" s="114" t="s">
        <v>171</v>
      </c>
      <c r="B64" s="114" t="s">
        <v>188</v>
      </c>
      <c r="C64" s="114" t="s">
        <v>223</v>
      </c>
      <c r="D64" s="114"/>
      <c r="E64" s="115" t="s">
        <v>285</v>
      </c>
      <c r="F64" s="116">
        <v>340</v>
      </c>
      <c r="G64" s="116">
        <v>285</v>
      </c>
      <c r="H64" s="116">
        <f t="shared" si="1"/>
        <v>83.82352941176471</v>
      </c>
    </row>
    <row r="65" spans="1:8" ht="31.5" x14ac:dyDescent="0.25">
      <c r="A65" s="119" t="s">
        <v>171</v>
      </c>
      <c r="B65" s="119" t="s">
        <v>188</v>
      </c>
      <c r="C65" s="119" t="s">
        <v>223</v>
      </c>
      <c r="D65" s="119" t="s">
        <v>10</v>
      </c>
      <c r="E65" s="120" t="s">
        <v>166</v>
      </c>
      <c r="F65" s="121">
        <v>400</v>
      </c>
      <c r="G65" s="121">
        <v>173.48978</v>
      </c>
      <c r="H65" s="121">
        <f t="shared" si="1"/>
        <v>43.372444999999999</v>
      </c>
    </row>
    <row r="66" spans="1:8" ht="15.75" x14ac:dyDescent="0.25">
      <c r="A66" s="111" t="s">
        <v>164</v>
      </c>
      <c r="B66" s="111" t="s">
        <v>167</v>
      </c>
      <c r="C66" s="111"/>
      <c r="D66" s="111"/>
      <c r="E66" s="112" t="s">
        <v>34</v>
      </c>
      <c r="F66" s="113">
        <f t="shared" ref="F66:F71" si="18">F67</f>
        <v>299.60000000000002</v>
      </c>
      <c r="G66" s="113">
        <f t="shared" ref="G66" si="19">G67</f>
        <v>299.60000000000002</v>
      </c>
      <c r="H66" s="127">
        <f t="shared" si="1"/>
        <v>100</v>
      </c>
    </row>
    <row r="67" spans="1:8" ht="31.5" x14ac:dyDescent="0.25">
      <c r="A67" s="114" t="s">
        <v>164</v>
      </c>
      <c r="B67" s="114" t="s">
        <v>179</v>
      </c>
      <c r="C67" s="114"/>
      <c r="D67" s="114"/>
      <c r="E67" s="115" t="s">
        <v>103</v>
      </c>
      <c r="F67" s="116">
        <f t="shared" si="18"/>
        <v>299.60000000000002</v>
      </c>
      <c r="G67" s="116">
        <f t="shared" ref="G67" si="20">G68</f>
        <v>299.60000000000002</v>
      </c>
      <c r="H67" s="116">
        <f t="shared" si="1"/>
        <v>100</v>
      </c>
    </row>
    <row r="68" spans="1:8" ht="31.5" x14ac:dyDescent="0.25">
      <c r="A68" s="114" t="s">
        <v>164</v>
      </c>
      <c r="B68" s="114" t="s">
        <v>179</v>
      </c>
      <c r="C68" s="114" t="s">
        <v>256</v>
      </c>
      <c r="D68" s="114"/>
      <c r="E68" s="115" t="s">
        <v>257</v>
      </c>
      <c r="F68" s="116">
        <f t="shared" si="18"/>
        <v>299.60000000000002</v>
      </c>
      <c r="G68" s="116">
        <f t="shared" ref="G68" si="21">G69</f>
        <v>299.60000000000002</v>
      </c>
      <c r="H68" s="116">
        <f t="shared" si="1"/>
        <v>100</v>
      </c>
    </row>
    <row r="69" spans="1:8" ht="15.75" x14ac:dyDescent="0.25">
      <c r="A69" s="114" t="s">
        <v>164</v>
      </c>
      <c r="B69" s="114" t="s">
        <v>179</v>
      </c>
      <c r="C69" s="114" t="s">
        <v>273</v>
      </c>
      <c r="D69" s="114"/>
      <c r="E69" s="115" t="s">
        <v>274</v>
      </c>
      <c r="F69" s="116">
        <f t="shared" si="18"/>
        <v>299.60000000000002</v>
      </c>
      <c r="G69" s="116">
        <f t="shared" ref="G69" si="22">G70</f>
        <v>299.60000000000002</v>
      </c>
      <c r="H69" s="116">
        <f t="shared" si="1"/>
        <v>100</v>
      </c>
    </row>
    <row r="70" spans="1:8" ht="15.75" x14ac:dyDescent="0.25">
      <c r="A70" s="114" t="s">
        <v>164</v>
      </c>
      <c r="B70" s="114" t="s">
        <v>179</v>
      </c>
      <c r="C70" s="114" t="s">
        <v>275</v>
      </c>
      <c r="D70" s="114"/>
      <c r="E70" s="115" t="s">
        <v>11</v>
      </c>
      <c r="F70" s="116">
        <f t="shared" si="18"/>
        <v>299.60000000000002</v>
      </c>
      <c r="G70" s="116">
        <f t="shared" ref="G70" si="23">G71</f>
        <v>299.60000000000002</v>
      </c>
      <c r="H70" s="116">
        <f t="shared" si="1"/>
        <v>100</v>
      </c>
    </row>
    <row r="71" spans="1:8" ht="15.75" x14ac:dyDescent="0.25">
      <c r="A71" s="114" t="s">
        <v>164</v>
      </c>
      <c r="B71" s="114" t="s">
        <v>179</v>
      </c>
      <c r="C71" s="114" t="s">
        <v>282</v>
      </c>
      <c r="D71" s="114"/>
      <c r="E71" s="115" t="s">
        <v>283</v>
      </c>
      <c r="F71" s="116">
        <f t="shared" si="18"/>
        <v>299.60000000000002</v>
      </c>
      <c r="G71" s="116">
        <f t="shared" ref="G71" si="24">G72</f>
        <v>299.60000000000002</v>
      </c>
      <c r="H71" s="116">
        <f t="shared" ref="H71:H133" si="25">G71/F71*100</f>
        <v>100</v>
      </c>
    </row>
    <row r="72" spans="1:8" ht="47.25" x14ac:dyDescent="0.25">
      <c r="A72" s="114" t="s">
        <v>164</v>
      </c>
      <c r="B72" s="114" t="s">
        <v>179</v>
      </c>
      <c r="C72" s="114" t="s">
        <v>224</v>
      </c>
      <c r="D72" s="114"/>
      <c r="E72" s="115" t="s">
        <v>286</v>
      </c>
      <c r="F72" s="116">
        <f>F73+F74</f>
        <v>299.60000000000002</v>
      </c>
      <c r="G72" s="116">
        <f t="shared" ref="G72" si="26">G73+G74</f>
        <v>299.60000000000002</v>
      </c>
      <c r="H72" s="116">
        <f t="shared" si="25"/>
        <v>100</v>
      </c>
    </row>
    <row r="73" spans="1:8" ht="31.5" x14ac:dyDescent="0.25">
      <c r="A73" s="114" t="s">
        <v>164</v>
      </c>
      <c r="B73" s="114" t="s">
        <v>179</v>
      </c>
      <c r="C73" s="114" t="s">
        <v>224</v>
      </c>
      <c r="D73" s="114" t="s">
        <v>9</v>
      </c>
      <c r="E73" s="115" t="s">
        <v>187</v>
      </c>
      <c r="F73" s="116">
        <v>230.53747000000001</v>
      </c>
      <c r="G73" s="116">
        <v>230.53747000000001</v>
      </c>
      <c r="H73" s="116">
        <f t="shared" si="25"/>
        <v>100</v>
      </c>
    </row>
    <row r="74" spans="1:8" ht="78.75" x14ac:dyDescent="0.25">
      <c r="A74" s="114" t="s">
        <v>164</v>
      </c>
      <c r="B74" s="114" t="s">
        <v>179</v>
      </c>
      <c r="C74" s="114" t="s">
        <v>224</v>
      </c>
      <c r="D74" s="114" t="s">
        <v>31</v>
      </c>
      <c r="E74" s="115" t="s">
        <v>186</v>
      </c>
      <c r="F74" s="116">
        <v>69.062529999999995</v>
      </c>
      <c r="G74" s="116">
        <v>69.062529999999995</v>
      </c>
      <c r="H74" s="116">
        <f t="shared" si="25"/>
        <v>100</v>
      </c>
    </row>
    <row r="75" spans="1:8" ht="63" x14ac:dyDescent="0.25">
      <c r="A75" s="111" t="s">
        <v>179</v>
      </c>
      <c r="B75" s="111" t="s">
        <v>167</v>
      </c>
      <c r="C75" s="111"/>
      <c r="D75" s="111"/>
      <c r="E75" s="112" t="s">
        <v>104</v>
      </c>
      <c r="F75" s="113">
        <f t="shared" ref="F75:F81" si="27">F76</f>
        <v>200</v>
      </c>
      <c r="G75" s="113">
        <f t="shared" ref="G75" si="28">G76</f>
        <v>200</v>
      </c>
      <c r="H75" s="127">
        <f t="shared" si="25"/>
        <v>100</v>
      </c>
    </row>
    <row r="76" spans="1:8" ht="47.25" x14ac:dyDescent="0.25">
      <c r="A76" s="125" t="s">
        <v>179</v>
      </c>
      <c r="B76" s="125" t="s">
        <v>184</v>
      </c>
      <c r="C76" s="125"/>
      <c r="D76" s="125"/>
      <c r="E76" s="126" t="s">
        <v>185</v>
      </c>
      <c r="F76" s="127">
        <f t="shared" si="27"/>
        <v>200</v>
      </c>
      <c r="G76" s="127">
        <f t="shared" ref="G76" si="29">G77</f>
        <v>200</v>
      </c>
      <c r="H76" s="127">
        <f t="shared" si="25"/>
        <v>100</v>
      </c>
    </row>
    <row r="77" spans="1:8" ht="31.5" x14ac:dyDescent="0.25">
      <c r="A77" s="114" t="s">
        <v>179</v>
      </c>
      <c r="B77" s="114" t="s">
        <v>184</v>
      </c>
      <c r="C77" s="114" t="s">
        <v>287</v>
      </c>
      <c r="D77" s="114"/>
      <c r="E77" s="115" t="s">
        <v>288</v>
      </c>
      <c r="F77" s="116">
        <f t="shared" si="27"/>
        <v>200</v>
      </c>
      <c r="G77" s="116">
        <f t="shared" ref="G77" si="30">G78</f>
        <v>200</v>
      </c>
      <c r="H77" s="116">
        <f t="shared" si="25"/>
        <v>100</v>
      </c>
    </row>
    <row r="78" spans="1:8" ht="94.5" x14ac:dyDescent="0.25">
      <c r="A78" s="114" t="s">
        <v>179</v>
      </c>
      <c r="B78" s="114" t="s">
        <v>184</v>
      </c>
      <c r="C78" s="114" t="s">
        <v>289</v>
      </c>
      <c r="D78" s="114"/>
      <c r="E78" s="115" t="s">
        <v>290</v>
      </c>
      <c r="F78" s="116">
        <f t="shared" si="27"/>
        <v>200</v>
      </c>
      <c r="G78" s="116">
        <f t="shared" ref="G78" si="31">G79</f>
        <v>200</v>
      </c>
      <c r="H78" s="116">
        <f t="shared" si="25"/>
        <v>100</v>
      </c>
    </row>
    <row r="79" spans="1:8" ht="15.75" x14ac:dyDescent="0.25">
      <c r="A79" s="114" t="s">
        <v>179</v>
      </c>
      <c r="B79" s="114" t="s">
        <v>184</v>
      </c>
      <c r="C79" s="114" t="s">
        <v>291</v>
      </c>
      <c r="D79" s="114"/>
      <c r="E79" s="115" t="s">
        <v>292</v>
      </c>
      <c r="F79" s="116">
        <f t="shared" si="27"/>
        <v>200</v>
      </c>
      <c r="G79" s="116">
        <f t="shared" ref="G79" si="32">G80</f>
        <v>200</v>
      </c>
      <c r="H79" s="116">
        <f t="shared" si="25"/>
        <v>100</v>
      </c>
    </row>
    <row r="80" spans="1:8" ht="31.5" x14ac:dyDescent="0.25">
      <c r="A80" s="114" t="s">
        <v>179</v>
      </c>
      <c r="B80" s="114" t="s">
        <v>184</v>
      </c>
      <c r="C80" s="114" t="s">
        <v>293</v>
      </c>
      <c r="D80" s="114"/>
      <c r="E80" s="117" t="s">
        <v>294</v>
      </c>
      <c r="F80" s="116">
        <f t="shared" si="27"/>
        <v>200</v>
      </c>
      <c r="G80" s="116">
        <f t="shared" ref="G80" si="33">G81</f>
        <v>200</v>
      </c>
      <c r="H80" s="116">
        <f t="shared" si="25"/>
        <v>100</v>
      </c>
    </row>
    <row r="81" spans="1:8" ht="31.5" x14ac:dyDescent="0.25">
      <c r="A81" s="114" t="s">
        <v>179</v>
      </c>
      <c r="B81" s="114" t="s">
        <v>184</v>
      </c>
      <c r="C81" s="114" t="s">
        <v>295</v>
      </c>
      <c r="D81" s="114"/>
      <c r="E81" s="115" t="s">
        <v>296</v>
      </c>
      <c r="F81" s="116">
        <f t="shared" si="27"/>
        <v>200</v>
      </c>
      <c r="G81" s="116">
        <f t="shared" ref="G81" si="34">G82</f>
        <v>200</v>
      </c>
      <c r="H81" s="116">
        <f t="shared" si="25"/>
        <v>100</v>
      </c>
    </row>
    <row r="82" spans="1:8" ht="31.5" x14ac:dyDescent="0.25">
      <c r="A82" s="119" t="s">
        <v>179</v>
      </c>
      <c r="B82" s="119" t="s">
        <v>184</v>
      </c>
      <c r="C82" s="119" t="s">
        <v>295</v>
      </c>
      <c r="D82" s="119" t="s">
        <v>10</v>
      </c>
      <c r="E82" s="120" t="s">
        <v>166</v>
      </c>
      <c r="F82" s="121">
        <v>200</v>
      </c>
      <c r="G82" s="121">
        <v>200</v>
      </c>
      <c r="H82" s="121">
        <f t="shared" si="25"/>
        <v>100</v>
      </c>
    </row>
    <row r="83" spans="1:8" ht="15.75" x14ac:dyDescent="0.25">
      <c r="A83" s="111" t="s">
        <v>168</v>
      </c>
      <c r="B83" s="111" t="s">
        <v>167</v>
      </c>
      <c r="C83" s="111"/>
      <c r="D83" s="111"/>
      <c r="E83" s="112" t="s">
        <v>106</v>
      </c>
      <c r="F83" s="113">
        <f>F84+F99</f>
        <v>16352.140159999999</v>
      </c>
      <c r="G83" s="113">
        <f>G84+G99</f>
        <v>15846.820740000001</v>
      </c>
      <c r="H83" s="116">
        <f t="shared" si="25"/>
        <v>96.909765846821131</v>
      </c>
    </row>
    <row r="84" spans="1:8" ht="31.5" x14ac:dyDescent="0.25">
      <c r="A84" s="114" t="s">
        <v>168</v>
      </c>
      <c r="B84" s="114" t="s">
        <v>183</v>
      </c>
      <c r="C84" s="114"/>
      <c r="D84" s="114"/>
      <c r="E84" s="115" t="s">
        <v>108</v>
      </c>
      <c r="F84" s="116">
        <f>F85</f>
        <v>15547.140159999999</v>
      </c>
      <c r="G84" s="116">
        <f t="shared" ref="G84" si="35">G85</f>
        <v>15063.820740000001</v>
      </c>
      <c r="H84" s="116">
        <f t="shared" si="25"/>
        <v>96.891264791942305</v>
      </c>
    </row>
    <row r="85" spans="1:8" ht="31.5" x14ac:dyDescent="0.25">
      <c r="A85" s="114" t="s">
        <v>168</v>
      </c>
      <c r="B85" s="114" t="s">
        <v>183</v>
      </c>
      <c r="C85" s="114" t="s">
        <v>287</v>
      </c>
      <c r="D85" s="114"/>
      <c r="E85" s="115" t="s">
        <v>288</v>
      </c>
      <c r="F85" s="116">
        <f>F86</f>
        <v>15547.140159999999</v>
      </c>
      <c r="G85" s="116">
        <f t="shared" ref="G85" si="36">G86</f>
        <v>15063.820740000001</v>
      </c>
      <c r="H85" s="116">
        <f t="shared" si="25"/>
        <v>96.891264791942305</v>
      </c>
    </row>
    <row r="86" spans="1:8" ht="110.25" x14ac:dyDescent="0.25">
      <c r="A86" s="122" t="s">
        <v>168</v>
      </c>
      <c r="B86" s="122" t="s">
        <v>183</v>
      </c>
      <c r="C86" s="122" t="s">
        <v>289</v>
      </c>
      <c r="D86" s="122"/>
      <c r="E86" s="123" t="s">
        <v>290</v>
      </c>
      <c r="F86" s="124">
        <f>F87+F95</f>
        <v>15547.140159999999</v>
      </c>
      <c r="G86" s="124">
        <f>G87+G95</f>
        <v>15063.820740000001</v>
      </c>
      <c r="H86" s="124">
        <f t="shared" si="25"/>
        <v>96.891264791942305</v>
      </c>
    </row>
    <row r="87" spans="1:8" ht="31.5" x14ac:dyDescent="0.25">
      <c r="A87" s="122" t="s">
        <v>168</v>
      </c>
      <c r="B87" s="122" t="s">
        <v>183</v>
      </c>
      <c r="C87" s="122" t="s">
        <v>291</v>
      </c>
      <c r="D87" s="122"/>
      <c r="E87" s="123" t="s">
        <v>292</v>
      </c>
      <c r="F87" s="124">
        <f>F88</f>
        <v>12349.94016</v>
      </c>
      <c r="G87" s="124">
        <f>G88</f>
        <v>12346.20498</v>
      </c>
      <c r="H87" s="124">
        <f t="shared" si="25"/>
        <v>99.96975548098527</v>
      </c>
    </row>
    <row r="88" spans="1:8" ht="78.75" x14ac:dyDescent="0.25">
      <c r="A88" s="122" t="s">
        <v>168</v>
      </c>
      <c r="B88" s="122" t="s">
        <v>183</v>
      </c>
      <c r="C88" s="122" t="s">
        <v>297</v>
      </c>
      <c r="D88" s="122"/>
      <c r="E88" s="123" t="s">
        <v>298</v>
      </c>
      <c r="F88" s="124">
        <f>F89+F91+F93</f>
        <v>12349.94016</v>
      </c>
      <c r="G88" s="124">
        <f t="shared" ref="G88" si="37">G89+G91+G93</f>
        <v>12346.20498</v>
      </c>
      <c r="H88" s="124">
        <f t="shared" si="25"/>
        <v>99.96975548098527</v>
      </c>
    </row>
    <row r="89" spans="1:8" ht="31.5" x14ac:dyDescent="0.25">
      <c r="A89" s="122" t="s">
        <v>168</v>
      </c>
      <c r="B89" s="122" t="s">
        <v>183</v>
      </c>
      <c r="C89" s="122" t="s">
        <v>225</v>
      </c>
      <c r="D89" s="122"/>
      <c r="E89" s="123" t="s">
        <v>299</v>
      </c>
      <c r="F89" s="124">
        <f>F90</f>
        <v>3418.2661600000001</v>
      </c>
      <c r="G89" s="124">
        <f t="shared" ref="G89" si="38">G90</f>
        <v>3416.2730000000001</v>
      </c>
      <c r="H89" s="124">
        <f t="shared" si="25"/>
        <v>99.941690906830956</v>
      </c>
    </row>
    <row r="90" spans="1:8" ht="15.75" x14ac:dyDescent="0.25">
      <c r="A90" s="114" t="s">
        <v>168</v>
      </c>
      <c r="B90" s="114" t="s">
        <v>183</v>
      </c>
      <c r="C90" s="114" t="s">
        <v>225</v>
      </c>
      <c r="D90" s="114" t="s">
        <v>10</v>
      </c>
      <c r="E90" s="115" t="s">
        <v>166</v>
      </c>
      <c r="F90" s="116">
        <v>3418.2661600000001</v>
      </c>
      <c r="G90" s="116">
        <v>3416.2730000000001</v>
      </c>
      <c r="H90" s="116">
        <f t="shared" si="25"/>
        <v>99.941690906830956</v>
      </c>
    </row>
    <row r="91" spans="1:8" ht="47.25" x14ac:dyDescent="0.25">
      <c r="A91" s="122" t="s">
        <v>168</v>
      </c>
      <c r="B91" s="122" t="s">
        <v>183</v>
      </c>
      <c r="C91" s="122" t="s">
        <v>226</v>
      </c>
      <c r="D91" s="122"/>
      <c r="E91" s="123" t="s">
        <v>300</v>
      </c>
      <c r="F91" s="124">
        <f>F92</f>
        <v>7935.7539999999999</v>
      </c>
      <c r="G91" s="124">
        <f t="shared" ref="G91" si="39">G92</f>
        <v>7934.0125399999997</v>
      </c>
      <c r="H91" s="124">
        <f t="shared" si="25"/>
        <v>99.978055519362115</v>
      </c>
    </row>
    <row r="92" spans="1:8" ht="15.75" x14ac:dyDescent="0.25">
      <c r="A92" s="114" t="s">
        <v>168</v>
      </c>
      <c r="B92" s="114" t="s">
        <v>183</v>
      </c>
      <c r="C92" s="114" t="s">
        <v>226</v>
      </c>
      <c r="D92" s="114" t="s">
        <v>10</v>
      </c>
      <c r="E92" s="115" t="s">
        <v>166</v>
      </c>
      <c r="F92" s="116">
        <f>3935.754+4000</f>
        <v>7935.7539999999999</v>
      </c>
      <c r="G92" s="116">
        <f>3934.01254+4000</f>
        <v>7934.0125399999997</v>
      </c>
      <c r="H92" s="116">
        <f t="shared" si="25"/>
        <v>99.978055519362115</v>
      </c>
    </row>
    <row r="93" spans="1:8" ht="173.25" x14ac:dyDescent="0.25">
      <c r="A93" s="122" t="s">
        <v>168</v>
      </c>
      <c r="B93" s="122" t="s">
        <v>183</v>
      </c>
      <c r="C93" s="122" t="s">
        <v>228</v>
      </c>
      <c r="D93" s="122"/>
      <c r="E93" s="128" t="s">
        <v>301</v>
      </c>
      <c r="F93" s="124">
        <f>F94</f>
        <v>995.92</v>
      </c>
      <c r="G93" s="124">
        <f t="shared" ref="G93" si="40">G94</f>
        <v>995.91944000000001</v>
      </c>
      <c r="H93" s="124">
        <f t="shared" si="25"/>
        <v>99.999943770583982</v>
      </c>
    </row>
    <row r="94" spans="1:8" ht="15.75" x14ac:dyDescent="0.25">
      <c r="A94" s="114" t="s">
        <v>168</v>
      </c>
      <c r="B94" s="114" t="s">
        <v>183</v>
      </c>
      <c r="C94" s="114" t="s">
        <v>228</v>
      </c>
      <c r="D94" s="114" t="s">
        <v>10</v>
      </c>
      <c r="E94" s="115" t="s">
        <v>166</v>
      </c>
      <c r="F94" s="116">
        <v>995.92</v>
      </c>
      <c r="G94" s="116">
        <v>995.91944000000001</v>
      </c>
      <c r="H94" s="116">
        <f t="shared" si="25"/>
        <v>99.999943770583982</v>
      </c>
    </row>
    <row r="95" spans="1:8" ht="31.5" x14ac:dyDescent="0.25">
      <c r="A95" s="132" t="s">
        <v>168</v>
      </c>
      <c r="B95" s="132" t="s">
        <v>183</v>
      </c>
      <c r="C95" s="132" t="s">
        <v>302</v>
      </c>
      <c r="D95" s="132"/>
      <c r="E95" s="133" t="s">
        <v>303</v>
      </c>
      <c r="F95" s="134">
        <f>F96</f>
        <v>3197.2</v>
      </c>
      <c r="G95" s="134">
        <f t="shared" ref="G95" si="41">G96</f>
        <v>2717.6157600000001</v>
      </c>
      <c r="H95" s="124">
        <f t="shared" si="25"/>
        <v>84.999867383960975</v>
      </c>
    </row>
    <row r="96" spans="1:8" ht="47.25" x14ac:dyDescent="0.25">
      <c r="A96" s="129" t="s">
        <v>168</v>
      </c>
      <c r="B96" s="129" t="s">
        <v>183</v>
      </c>
      <c r="C96" s="129" t="s">
        <v>304</v>
      </c>
      <c r="D96" s="129"/>
      <c r="E96" s="130" t="s">
        <v>305</v>
      </c>
      <c r="F96" s="131">
        <f>F97</f>
        <v>3197.2</v>
      </c>
      <c r="G96" s="131">
        <f t="shared" ref="G96" si="42">G97</f>
        <v>2717.6157600000001</v>
      </c>
      <c r="H96" s="116">
        <f t="shared" si="25"/>
        <v>84.999867383960975</v>
      </c>
    </row>
    <row r="97" spans="1:8" ht="78.75" x14ac:dyDescent="0.25">
      <c r="A97" s="129" t="s">
        <v>168</v>
      </c>
      <c r="B97" s="129" t="s">
        <v>183</v>
      </c>
      <c r="C97" s="129" t="s">
        <v>227</v>
      </c>
      <c r="D97" s="129"/>
      <c r="E97" s="130" t="s">
        <v>306</v>
      </c>
      <c r="F97" s="131">
        <f>F98</f>
        <v>3197.2</v>
      </c>
      <c r="G97" s="131">
        <f t="shared" ref="G97" si="43">G98</f>
        <v>2717.6157600000001</v>
      </c>
      <c r="H97" s="116">
        <f t="shared" si="25"/>
        <v>84.999867383960975</v>
      </c>
    </row>
    <row r="98" spans="1:8" ht="15.75" x14ac:dyDescent="0.25">
      <c r="A98" s="114" t="s">
        <v>168</v>
      </c>
      <c r="B98" s="114" t="s">
        <v>183</v>
      </c>
      <c r="C98" s="114" t="s">
        <v>227</v>
      </c>
      <c r="D98" s="114" t="s">
        <v>10</v>
      </c>
      <c r="E98" s="115" t="s">
        <v>166</v>
      </c>
      <c r="F98" s="116">
        <v>3197.2</v>
      </c>
      <c r="G98" s="116">
        <v>2717.6157600000001</v>
      </c>
      <c r="H98" s="116">
        <f t="shared" si="25"/>
        <v>84.999867383960975</v>
      </c>
    </row>
    <row r="99" spans="1:8" ht="31.5" x14ac:dyDescent="0.25">
      <c r="A99" s="122" t="s">
        <v>168</v>
      </c>
      <c r="B99" s="122" t="s">
        <v>182</v>
      </c>
      <c r="C99" s="122"/>
      <c r="D99" s="122"/>
      <c r="E99" s="123" t="s">
        <v>109</v>
      </c>
      <c r="F99" s="124">
        <f>F100</f>
        <v>805</v>
      </c>
      <c r="G99" s="124">
        <f t="shared" ref="G99" si="44">G100</f>
        <v>783</v>
      </c>
      <c r="H99" s="124">
        <f t="shared" si="25"/>
        <v>97.267080745341616</v>
      </c>
    </row>
    <row r="100" spans="1:8" ht="31.5" x14ac:dyDescent="0.25">
      <c r="A100" s="114" t="s">
        <v>168</v>
      </c>
      <c r="B100" s="114" t="s">
        <v>182</v>
      </c>
      <c r="C100" s="114" t="s">
        <v>287</v>
      </c>
      <c r="D100" s="114"/>
      <c r="E100" s="115" t="s">
        <v>288</v>
      </c>
      <c r="F100" s="116">
        <f>F101</f>
        <v>805</v>
      </c>
      <c r="G100" s="116">
        <f t="shared" ref="G100" si="45">G101</f>
        <v>783</v>
      </c>
      <c r="H100" s="116">
        <f t="shared" si="25"/>
        <v>97.267080745341616</v>
      </c>
    </row>
    <row r="101" spans="1:8" ht="94.5" x14ac:dyDescent="0.25">
      <c r="A101" s="114" t="s">
        <v>168</v>
      </c>
      <c r="B101" s="114" t="s">
        <v>182</v>
      </c>
      <c r="C101" s="114" t="s">
        <v>289</v>
      </c>
      <c r="D101" s="114"/>
      <c r="E101" s="115" t="s">
        <v>290</v>
      </c>
      <c r="F101" s="116">
        <f>F102</f>
        <v>805</v>
      </c>
      <c r="G101" s="116">
        <f t="shared" ref="G101" si="46">G102</f>
        <v>783</v>
      </c>
      <c r="H101" s="116">
        <f t="shared" si="25"/>
        <v>97.267080745341616</v>
      </c>
    </row>
    <row r="102" spans="1:8" ht="15.75" x14ac:dyDescent="0.25">
      <c r="A102" s="114" t="s">
        <v>168</v>
      </c>
      <c r="B102" s="114" t="s">
        <v>182</v>
      </c>
      <c r="C102" s="114" t="s">
        <v>291</v>
      </c>
      <c r="D102" s="114"/>
      <c r="E102" s="115" t="s">
        <v>292</v>
      </c>
      <c r="F102" s="116">
        <f>F103</f>
        <v>805</v>
      </c>
      <c r="G102" s="116">
        <f t="shared" ref="G102" si="47">G103</f>
        <v>783</v>
      </c>
      <c r="H102" s="116">
        <f t="shared" si="25"/>
        <v>97.267080745341616</v>
      </c>
    </row>
    <row r="103" spans="1:8" ht="47.25" x14ac:dyDescent="0.25">
      <c r="A103" s="114" t="s">
        <v>168</v>
      </c>
      <c r="B103" s="114" t="s">
        <v>182</v>
      </c>
      <c r="C103" s="114" t="s">
        <v>307</v>
      </c>
      <c r="D103" s="114"/>
      <c r="E103" s="115" t="s">
        <v>308</v>
      </c>
      <c r="F103" s="116">
        <f>F104+F106</f>
        <v>805</v>
      </c>
      <c r="G103" s="116">
        <f t="shared" ref="G103" si="48">G104+G106</f>
        <v>783</v>
      </c>
      <c r="H103" s="116">
        <f t="shared" si="25"/>
        <v>97.267080745341616</v>
      </c>
    </row>
    <row r="104" spans="1:8" ht="47.25" x14ac:dyDescent="0.25">
      <c r="A104" s="119" t="s">
        <v>168</v>
      </c>
      <c r="B104" s="119" t="s">
        <v>182</v>
      </c>
      <c r="C104" s="119" t="s">
        <v>229</v>
      </c>
      <c r="D104" s="119"/>
      <c r="E104" s="120" t="s">
        <v>309</v>
      </c>
      <c r="F104" s="121">
        <f>F105</f>
        <v>5</v>
      </c>
      <c r="G104" s="121">
        <f t="shared" ref="G104" si="49">G105</f>
        <v>5</v>
      </c>
      <c r="H104" s="121">
        <f t="shared" si="25"/>
        <v>100</v>
      </c>
    </row>
    <row r="105" spans="1:8" ht="15.75" x14ac:dyDescent="0.25">
      <c r="A105" s="114" t="s">
        <v>168</v>
      </c>
      <c r="B105" s="114" t="s">
        <v>182</v>
      </c>
      <c r="C105" s="114" t="s">
        <v>229</v>
      </c>
      <c r="D105" s="114" t="s">
        <v>10</v>
      </c>
      <c r="E105" s="115" t="s">
        <v>166</v>
      </c>
      <c r="F105" s="116">
        <v>5</v>
      </c>
      <c r="G105" s="116">
        <v>5</v>
      </c>
      <c r="H105" s="116">
        <f t="shared" si="25"/>
        <v>100</v>
      </c>
    </row>
    <row r="106" spans="1:8" ht="31.5" x14ac:dyDescent="0.25">
      <c r="A106" s="119" t="s">
        <v>168</v>
      </c>
      <c r="B106" s="119" t="s">
        <v>182</v>
      </c>
      <c r="C106" s="119" t="s">
        <v>230</v>
      </c>
      <c r="D106" s="119"/>
      <c r="E106" s="120" t="s">
        <v>310</v>
      </c>
      <c r="F106" s="121">
        <f>F107</f>
        <v>800</v>
      </c>
      <c r="G106" s="121">
        <v>778</v>
      </c>
      <c r="H106" s="121">
        <f t="shared" si="25"/>
        <v>97.25</v>
      </c>
    </row>
    <row r="107" spans="1:8" ht="15.75" x14ac:dyDescent="0.25">
      <c r="A107" s="114" t="s">
        <v>168</v>
      </c>
      <c r="B107" s="114" t="s">
        <v>182</v>
      </c>
      <c r="C107" s="114" t="s">
        <v>230</v>
      </c>
      <c r="D107" s="114" t="s">
        <v>10</v>
      </c>
      <c r="E107" s="115" t="s">
        <v>166</v>
      </c>
      <c r="F107" s="116">
        <v>800</v>
      </c>
      <c r="G107" s="116">
        <v>248</v>
      </c>
      <c r="H107" s="116">
        <f t="shared" si="25"/>
        <v>31</v>
      </c>
    </row>
    <row r="108" spans="1:8" ht="31.5" x14ac:dyDescent="0.25">
      <c r="A108" s="111" t="s">
        <v>180</v>
      </c>
      <c r="B108" s="111" t="s">
        <v>167</v>
      </c>
      <c r="C108" s="111"/>
      <c r="D108" s="111"/>
      <c r="E108" s="112" t="s">
        <v>110</v>
      </c>
      <c r="F108" s="127">
        <f>F109+F138+F147</f>
        <v>116987.85831000001</v>
      </c>
      <c r="G108" s="127">
        <f>G109+G138+G147</f>
        <v>115178.60347</v>
      </c>
      <c r="H108" s="127">
        <f t="shared" si="25"/>
        <v>98.453467850308229</v>
      </c>
    </row>
    <row r="109" spans="1:8" ht="18.75" x14ac:dyDescent="0.25">
      <c r="A109" s="114" t="s">
        <v>180</v>
      </c>
      <c r="B109" s="114" t="s">
        <v>171</v>
      </c>
      <c r="C109" s="114"/>
      <c r="D109" s="114"/>
      <c r="E109" s="141" t="s">
        <v>111</v>
      </c>
      <c r="F109" s="127">
        <f>F110+F120</f>
        <v>67421.398280000009</v>
      </c>
      <c r="G109" s="127">
        <f>G110+G120</f>
        <v>66851.912459999992</v>
      </c>
      <c r="H109" s="127">
        <f t="shared" si="25"/>
        <v>99.155333715217608</v>
      </c>
    </row>
    <row r="110" spans="1:8" ht="31.5" x14ac:dyDescent="0.25">
      <c r="A110" s="122" t="s">
        <v>180</v>
      </c>
      <c r="B110" s="122" t="s">
        <v>171</v>
      </c>
      <c r="C110" s="122" t="s">
        <v>256</v>
      </c>
      <c r="D110" s="122"/>
      <c r="E110" s="123" t="s">
        <v>257</v>
      </c>
      <c r="F110" s="124">
        <f>F111</f>
        <v>862.91</v>
      </c>
      <c r="G110" s="124">
        <f>G111</f>
        <v>806.33250999999996</v>
      </c>
      <c r="H110" s="124">
        <f t="shared" si="25"/>
        <v>93.443407771378233</v>
      </c>
    </row>
    <row r="111" spans="1:8" ht="15.75" x14ac:dyDescent="0.25">
      <c r="A111" s="122" t="s">
        <v>180</v>
      </c>
      <c r="B111" s="122" t="s">
        <v>171</v>
      </c>
      <c r="C111" s="122" t="s">
        <v>273</v>
      </c>
      <c r="D111" s="122"/>
      <c r="E111" s="123" t="s">
        <v>274</v>
      </c>
      <c r="F111" s="124">
        <f>F112</f>
        <v>862.91</v>
      </c>
      <c r="G111" s="124">
        <f>G112</f>
        <v>806.33250999999996</v>
      </c>
      <c r="H111" s="124">
        <f t="shared" si="25"/>
        <v>93.443407771378233</v>
      </c>
    </row>
    <row r="112" spans="1:8" ht="15.75" x14ac:dyDescent="0.25">
      <c r="A112" s="122" t="s">
        <v>180</v>
      </c>
      <c r="B112" s="122" t="s">
        <v>171</v>
      </c>
      <c r="C112" s="122" t="s">
        <v>275</v>
      </c>
      <c r="D112" s="122"/>
      <c r="E112" s="123" t="s">
        <v>11</v>
      </c>
      <c r="F112" s="124">
        <f>F113+F115+F118</f>
        <v>862.91</v>
      </c>
      <c r="G112" s="124">
        <f>G113+G115+G118</f>
        <v>806.33250999999996</v>
      </c>
      <c r="H112" s="124">
        <f t="shared" si="25"/>
        <v>93.443407771378233</v>
      </c>
    </row>
    <row r="113" spans="1:8" ht="31.5" x14ac:dyDescent="0.25">
      <c r="A113" s="114" t="s">
        <v>180</v>
      </c>
      <c r="B113" s="114" t="s">
        <v>171</v>
      </c>
      <c r="C113" s="114" t="s">
        <v>276</v>
      </c>
      <c r="D113" s="114"/>
      <c r="E113" s="115" t="s">
        <v>277</v>
      </c>
      <c r="F113" s="116">
        <f>F114</f>
        <v>32.6</v>
      </c>
      <c r="G113" s="116">
        <f>G114</f>
        <v>32.6</v>
      </c>
      <c r="H113" s="116">
        <f t="shared" si="25"/>
        <v>100</v>
      </c>
    </row>
    <row r="114" spans="1:8" ht="47.25" x14ac:dyDescent="0.25">
      <c r="A114" s="114" t="s">
        <v>180</v>
      </c>
      <c r="B114" s="114" t="s">
        <v>171</v>
      </c>
      <c r="C114" s="114" t="s">
        <v>231</v>
      </c>
      <c r="D114" s="114"/>
      <c r="E114" s="115" t="s">
        <v>311</v>
      </c>
      <c r="F114" s="116">
        <v>32.6</v>
      </c>
      <c r="G114" s="116">
        <v>32.6</v>
      </c>
      <c r="H114" s="116">
        <f t="shared" si="25"/>
        <v>100</v>
      </c>
    </row>
    <row r="115" spans="1:8" ht="15.75" x14ac:dyDescent="0.25">
      <c r="A115" s="125" t="s">
        <v>180</v>
      </c>
      <c r="B115" s="125" t="s">
        <v>171</v>
      </c>
      <c r="C115" s="125" t="s">
        <v>282</v>
      </c>
      <c r="D115" s="125"/>
      <c r="E115" s="126" t="s">
        <v>283</v>
      </c>
      <c r="F115" s="127">
        <f>F116</f>
        <v>618.41999999999996</v>
      </c>
      <c r="G115" s="127">
        <f>G116</f>
        <v>561.84250999999995</v>
      </c>
      <c r="H115" s="116">
        <f t="shared" si="25"/>
        <v>90.851283917079002</v>
      </c>
    </row>
    <row r="116" spans="1:8" ht="63" x14ac:dyDescent="0.25">
      <c r="A116" s="114" t="s">
        <v>180</v>
      </c>
      <c r="B116" s="114" t="s">
        <v>171</v>
      </c>
      <c r="C116" s="114" t="s">
        <v>232</v>
      </c>
      <c r="D116" s="114"/>
      <c r="E116" s="115" t="s">
        <v>312</v>
      </c>
      <c r="F116" s="116">
        <f>F117</f>
        <v>618.41999999999996</v>
      </c>
      <c r="G116" s="116">
        <f t="shared" ref="G116" si="50">G117</f>
        <v>561.84250999999995</v>
      </c>
      <c r="H116" s="116">
        <f t="shared" si="25"/>
        <v>90.851283917079002</v>
      </c>
    </row>
    <row r="117" spans="1:8" ht="15.75" x14ac:dyDescent="0.25">
      <c r="A117" s="114" t="s">
        <v>180</v>
      </c>
      <c r="B117" s="114" t="s">
        <v>171</v>
      </c>
      <c r="C117" s="114" t="s">
        <v>232</v>
      </c>
      <c r="D117" s="114" t="s">
        <v>10</v>
      </c>
      <c r="E117" s="115" t="s">
        <v>166</v>
      </c>
      <c r="F117" s="116">
        <v>618.41999999999996</v>
      </c>
      <c r="G117" s="116">
        <v>561.84250999999995</v>
      </c>
      <c r="H117" s="116">
        <f t="shared" si="25"/>
        <v>90.851283917079002</v>
      </c>
    </row>
    <row r="118" spans="1:8" ht="15.75" x14ac:dyDescent="0.25">
      <c r="A118" s="122" t="s">
        <v>180</v>
      </c>
      <c r="B118" s="122" t="s">
        <v>171</v>
      </c>
      <c r="C118" s="122" t="s">
        <v>313</v>
      </c>
      <c r="D118" s="122"/>
      <c r="E118" s="123" t="s">
        <v>314</v>
      </c>
      <c r="F118" s="124">
        <f>+F119</f>
        <v>211.89</v>
      </c>
      <c r="G118" s="124">
        <f>+G119</f>
        <v>211.89</v>
      </c>
      <c r="H118" s="124">
        <f t="shared" si="25"/>
        <v>100</v>
      </c>
    </row>
    <row r="119" spans="1:8" ht="63" x14ac:dyDescent="0.25">
      <c r="A119" s="114" t="s">
        <v>180</v>
      </c>
      <c r="B119" s="114" t="s">
        <v>171</v>
      </c>
      <c r="C119" s="114" t="s">
        <v>416</v>
      </c>
      <c r="D119" s="114"/>
      <c r="E119" s="115" t="s">
        <v>315</v>
      </c>
      <c r="F119" s="116">
        <v>211.89</v>
      </c>
      <c r="G119" s="116">
        <v>211.89</v>
      </c>
      <c r="H119" s="116">
        <f t="shared" si="25"/>
        <v>100</v>
      </c>
    </row>
    <row r="120" spans="1:8" ht="31.5" x14ac:dyDescent="0.25">
      <c r="A120" s="192" t="s">
        <v>180</v>
      </c>
      <c r="B120" s="192" t="s">
        <v>171</v>
      </c>
      <c r="C120" s="192" t="s">
        <v>289</v>
      </c>
      <c r="D120" s="192"/>
      <c r="E120" s="193" t="s">
        <v>288</v>
      </c>
      <c r="F120" s="194">
        <f>F121+F134</f>
        <v>66558.488280000005</v>
      </c>
      <c r="G120" s="194">
        <f>G121+G134</f>
        <v>66045.579949999999</v>
      </c>
      <c r="H120" s="194">
        <f t="shared" si="25"/>
        <v>99.229387050014878</v>
      </c>
    </row>
    <row r="121" spans="1:8" ht="63" x14ac:dyDescent="0.25">
      <c r="A121" s="132" t="s">
        <v>180</v>
      </c>
      <c r="B121" s="132" t="s">
        <v>171</v>
      </c>
      <c r="C121" s="132" t="s">
        <v>431</v>
      </c>
      <c r="D121" s="132"/>
      <c r="E121" s="133" t="s">
        <v>430</v>
      </c>
      <c r="F121" s="134">
        <f>F122+F132</f>
        <v>65508.488280000005</v>
      </c>
      <c r="G121" s="134">
        <f>G122+G132</f>
        <v>64996.521000000001</v>
      </c>
      <c r="H121" s="134">
        <f t="shared" si="25"/>
        <v>99.218471844729919</v>
      </c>
    </row>
    <row r="122" spans="1:8" ht="47.25" x14ac:dyDescent="0.25">
      <c r="A122" s="132"/>
      <c r="B122" s="132"/>
      <c r="C122" s="132"/>
      <c r="D122" s="132"/>
      <c r="E122" s="133" t="s">
        <v>427</v>
      </c>
      <c r="F122" s="134">
        <f>F123+F125+F127</f>
        <v>57101.063260000003</v>
      </c>
      <c r="G122" s="134">
        <f>G123+G125+G127</f>
        <v>56589.095979999998</v>
      </c>
      <c r="H122" s="194">
        <f t="shared" si="25"/>
        <v>99.103401494173852</v>
      </c>
    </row>
    <row r="123" spans="1:8" ht="15.75" x14ac:dyDescent="0.25">
      <c r="A123" s="199" t="s">
        <v>180</v>
      </c>
      <c r="B123" s="199" t="s">
        <v>171</v>
      </c>
      <c r="C123" s="199" t="s">
        <v>432</v>
      </c>
      <c r="D123" s="199" t="s">
        <v>181</v>
      </c>
      <c r="E123" s="200" t="s">
        <v>429</v>
      </c>
      <c r="F123" s="194">
        <f>F124</f>
        <v>54739.839690000001</v>
      </c>
      <c r="G123" s="194">
        <f>G124</f>
        <v>54270.912409999997</v>
      </c>
      <c r="H123" s="194">
        <f t="shared" si="25"/>
        <v>99.143352843823422</v>
      </c>
    </row>
    <row r="124" spans="1:8" ht="15.75" x14ac:dyDescent="0.25">
      <c r="A124" s="180" t="s">
        <v>180</v>
      </c>
      <c r="B124" s="180" t="s">
        <v>171</v>
      </c>
      <c r="C124" s="180" t="s">
        <v>432</v>
      </c>
      <c r="D124" s="180" t="s">
        <v>181</v>
      </c>
      <c r="E124" s="181" t="s">
        <v>111</v>
      </c>
      <c r="F124" s="182">
        <v>54739.839690000001</v>
      </c>
      <c r="G124" s="182">
        <v>54270.912409999997</v>
      </c>
      <c r="H124" s="131">
        <f>G124/F124*100</f>
        <v>99.143352843823422</v>
      </c>
    </row>
    <row r="125" spans="1:8" ht="31.5" x14ac:dyDescent="0.25">
      <c r="A125" s="180" t="s">
        <v>180</v>
      </c>
      <c r="B125" s="180" t="s">
        <v>171</v>
      </c>
      <c r="C125" s="180" t="s">
        <v>432</v>
      </c>
      <c r="D125" s="199" t="s">
        <v>361</v>
      </c>
      <c r="E125" s="200" t="s">
        <v>428</v>
      </c>
      <c r="F125" s="201">
        <f>F126</f>
        <v>1782</v>
      </c>
      <c r="G125" s="201">
        <f>G126</f>
        <v>1782</v>
      </c>
      <c r="H125" s="131">
        <f t="shared" si="25"/>
        <v>100</v>
      </c>
    </row>
    <row r="126" spans="1:8" ht="15.75" x14ac:dyDescent="0.25">
      <c r="A126" s="180" t="s">
        <v>180</v>
      </c>
      <c r="B126" s="180" t="s">
        <v>171</v>
      </c>
      <c r="C126" s="180" t="s">
        <v>432</v>
      </c>
      <c r="D126" s="180" t="s">
        <v>361</v>
      </c>
      <c r="E126" s="181" t="s">
        <v>111</v>
      </c>
      <c r="F126" s="182">
        <v>1782</v>
      </c>
      <c r="G126" s="182">
        <v>1782</v>
      </c>
      <c r="H126" s="131">
        <f t="shared" si="25"/>
        <v>100</v>
      </c>
    </row>
    <row r="127" spans="1:8" ht="47.25" x14ac:dyDescent="0.25">
      <c r="A127" s="132" t="s">
        <v>180</v>
      </c>
      <c r="B127" s="132" t="s">
        <v>171</v>
      </c>
      <c r="C127" s="132" t="s">
        <v>426</v>
      </c>
      <c r="D127" s="132"/>
      <c r="E127" s="133" t="s">
        <v>427</v>
      </c>
      <c r="F127" s="134">
        <f>F128+F130</f>
        <v>579.22357</v>
      </c>
      <c r="G127" s="134">
        <f>G128+G130</f>
        <v>536.18357000000003</v>
      </c>
      <c r="H127" s="131">
        <f t="shared" si="25"/>
        <v>92.569363156267968</v>
      </c>
    </row>
    <row r="128" spans="1:8" ht="15.75" x14ac:dyDescent="0.25">
      <c r="A128" s="199" t="s">
        <v>180</v>
      </c>
      <c r="B128" s="199" t="s">
        <v>171</v>
      </c>
      <c r="C128" s="199" t="s">
        <v>426</v>
      </c>
      <c r="D128" s="199" t="s">
        <v>181</v>
      </c>
      <c r="E128" s="200" t="s">
        <v>429</v>
      </c>
      <c r="F128" s="201">
        <f>F129</f>
        <v>561.22357</v>
      </c>
      <c r="G128" s="201">
        <f>G129</f>
        <v>518.18357000000003</v>
      </c>
      <c r="H128" s="131">
        <f t="shared" si="25"/>
        <v>92.331041976729537</v>
      </c>
    </row>
    <row r="129" spans="1:8" ht="15.75" x14ac:dyDescent="0.25">
      <c r="A129" s="180" t="s">
        <v>180</v>
      </c>
      <c r="B129" s="180" t="s">
        <v>171</v>
      </c>
      <c r="C129" s="180" t="s">
        <v>426</v>
      </c>
      <c r="D129" s="180" t="s">
        <v>181</v>
      </c>
      <c r="E129" s="181" t="s">
        <v>111</v>
      </c>
      <c r="F129" s="182">
        <v>561.22357</v>
      </c>
      <c r="G129" s="182">
        <v>518.18357000000003</v>
      </c>
      <c r="H129" s="131">
        <f t="shared" si="25"/>
        <v>92.331041976729537</v>
      </c>
    </row>
    <row r="130" spans="1:8" ht="31.5" x14ac:dyDescent="0.25">
      <c r="A130" s="199" t="s">
        <v>180</v>
      </c>
      <c r="B130" s="199" t="s">
        <v>171</v>
      </c>
      <c r="C130" s="199" t="s">
        <v>426</v>
      </c>
      <c r="D130" s="199" t="s">
        <v>361</v>
      </c>
      <c r="E130" s="200" t="s">
        <v>428</v>
      </c>
      <c r="F130" s="201">
        <f>F131</f>
        <v>18</v>
      </c>
      <c r="G130" s="201">
        <f>G131</f>
        <v>18</v>
      </c>
      <c r="H130" s="131">
        <f t="shared" si="25"/>
        <v>100</v>
      </c>
    </row>
    <row r="131" spans="1:8" s="195" customFormat="1" ht="15.75" x14ac:dyDescent="0.25">
      <c r="A131" s="180" t="s">
        <v>180</v>
      </c>
      <c r="B131" s="180" t="s">
        <v>171</v>
      </c>
      <c r="C131" s="202" t="s">
        <v>426</v>
      </c>
      <c r="D131" s="203">
        <v>853</v>
      </c>
      <c r="E131" s="202" t="s">
        <v>111</v>
      </c>
      <c r="F131" s="204">
        <v>18</v>
      </c>
      <c r="G131" s="182">
        <v>18</v>
      </c>
      <c r="H131" s="131">
        <f t="shared" si="25"/>
        <v>100</v>
      </c>
    </row>
    <row r="132" spans="1:8" ht="15.75" x14ac:dyDescent="0.25">
      <c r="A132" s="132" t="s">
        <v>180</v>
      </c>
      <c r="B132" s="132" t="s">
        <v>171</v>
      </c>
      <c r="C132" s="132" t="s">
        <v>433</v>
      </c>
      <c r="D132" s="132"/>
      <c r="E132" s="205" t="s">
        <v>429</v>
      </c>
      <c r="F132" s="134">
        <f>F133</f>
        <v>8407.4250200000006</v>
      </c>
      <c r="G132" s="134">
        <f>G133</f>
        <v>8407.4250200000006</v>
      </c>
      <c r="H132" s="206">
        <f t="shared" si="25"/>
        <v>100</v>
      </c>
    </row>
    <row r="133" spans="1:8" ht="15.75" x14ac:dyDescent="0.25">
      <c r="A133" s="129" t="s">
        <v>180</v>
      </c>
      <c r="B133" s="129" t="s">
        <v>171</v>
      </c>
      <c r="C133" s="132" t="s">
        <v>436</v>
      </c>
      <c r="D133" s="129" t="s">
        <v>181</v>
      </c>
      <c r="E133" s="207" t="s">
        <v>111</v>
      </c>
      <c r="F133" s="131">
        <v>8407.4250200000006</v>
      </c>
      <c r="G133" s="131">
        <v>8407.4250200000006</v>
      </c>
      <c r="H133" s="131">
        <f t="shared" si="25"/>
        <v>100</v>
      </c>
    </row>
    <row r="134" spans="1:8" ht="31.5" x14ac:dyDescent="0.2">
      <c r="A134" s="132" t="s">
        <v>180</v>
      </c>
      <c r="B134" s="132" t="s">
        <v>171</v>
      </c>
      <c r="C134" s="132" t="s">
        <v>291</v>
      </c>
      <c r="D134" s="132"/>
      <c r="E134" s="133" t="s">
        <v>292</v>
      </c>
      <c r="F134" s="208">
        <f t="shared" ref="F134:G136" si="51">F135</f>
        <v>1050</v>
      </c>
      <c r="G134" s="208">
        <f t="shared" si="51"/>
        <v>1049.0589500000001</v>
      </c>
      <c r="H134" s="208">
        <f>G134/F134*100</f>
        <v>99.9103761904762</v>
      </c>
    </row>
    <row r="135" spans="1:8" ht="63" x14ac:dyDescent="0.25">
      <c r="A135" s="129" t="s">
        <v>180</v>
      </c>
      <c r="B135" s="129" t="s">
        <v>171</v>
      </c>
      <c r="C135" s="129" t="s">
        <v>297</v>
      </c>
      <c r="D135" s="129"/>
      <c r="E135" s="130" t="s">
        <v>298</v>
      </c>
      <c r="F135" s="131">
        <f t="shared" si="51"/>
        <v>1050</v>
      </c>
      <c r="G135" s="131">
        <f t="shared" si="51"/>
        <v>1049.0589500000001</v>
      </c>
      <c r="H135" s="131">
        <f>G135/F135*100</f>
        <v>99.9103761904762</v>
      </c>
    </row>
    <row r="136" spans="1:8" ht="63" x14ac:dyDescent="0.25">
      <c r="A136" s="129" t="s">
        <v>180</v>
      </c>
      <c r="B136" s="129" t="s">
        <v>171</v>
      </c>
      <c r="C136" s="129" t="s">
        <v>233</v>
      </c>
      <c r="D136" s="129"/>
      <c r="E136" s="130" t="s">
        <v>316</v>
      </c>
      <c r="F136" s="131">
        <f t="shared" si="51"/>
        <v>1050</v>
      </c>
      <c r="G136" s="131">
        <f t="shared" si="51"/>
        <v>1049.0589500000001</v>
      </c>
      <c r="H136" s="131">
        <f>G136/F136*100</f>
        <v>99.9103761904762</v>
      </c>
    </row>
    <row r="137" spans="1:8" ht="31.5" x14ac:dyDescent="0.25">
      <c r="A137" s="180" t="s">
        <v>180</v>
      </c>
      <c r="B137" s="180" t="s">
        <v>171</v>
      </c>
      <c r="C137" s="180" t="s">
        <v>233</v>
      </c>
      <c r="D137" s="180" t="s">
        <v>10</v>
      </c>
      <c r="E137" s="181" t="s">
        <v>166</v>
      </c>
      <c r="F137" s="182">
        <v>1050</v>
      </c>
      <c r="G137" s="182">
        <v>1049.0589500000001</v>
      </c>
      <c r="H137" s="182">
        <f>G137/F137*100</f>
        <v>99.9103761904762</v>
      </c>
    </row>
    <row r="138" spans="1:8" ht="15.75" x14ac:dyDescent="0.25">
      <c r="A138" s="122" t="s">
        <v>180</v>
      </c>
      <c r="B138" s="122" t="s">
        <v>164</v>
      </c>
      <c r="C138" s="122" t="s">
        <v>345</v>
      </c>
      <c r="D138" s="122"/>
      <c r="E138" s="123" t="s">
        <v>112</v>
      </c>
      <c r="F138" s="124">
        <f>F139</f>
        <v>221.23000000000002</v>
      </c>
      <c r="G138" s="124">
        <f>G139</f>
        <v>182.39400000000001</v>
      </c>
      <c r="H138" s="124">
        <f t="shared" ref="H138:H195" si="52">G138/F138*100</f>
        <v>82.445418794919306</v>
      </c>
    </row>
    <row r="139" spans="1:8" ht="31.5" x14ac:dyDescent="0.25">
      <c r="A139" s="122" t="s">
        <v>180</v>
      </c>
      <c r="B139" s="122" t="s">
        <v>164</v>
      </c>
      <c r="C139" s="122" t="s">
        <v>256</v>
      </c>
      <c r="D139" s="122"/>
      <c r="E139" s="123" t="s">
        <v>257</v>
      </c>
      <c r="F139" s="124">
        <f>F140</f>
        <v>221.23000000000002</v>
      </c>
      <c r="G139" s="124">
        <f t="shared" ref="G139" si="53">G140</f>
        <v>182.39400000000001</v>
      </c>
      <c r="H139" s="116">
        <f t="shared" si="52"/>
        <v>82.445418794919306</v>
      </c>
    </row>
    <row r="140" spans="1:8" ht="15.75" x14ac:dyDescent="0.25">
      <c r="A140" s="122" t="s">
        <v>180</v>
      </c>
      <c r="B140" s="122" t="s">
        <v>164</v>
      </c>
      <c r="C140" s="122" t="s">
        <v>273</v>
      </c>
      <c r="D140" s="122"/>
      <c r="E140" s="123" t="s">
        <v>274</v>
      </c>
      <c r="F140" s="124">
        <f>F141</f>
        <v>221.23000000000002</v>
      </c>
      <c r="G140" s="124">
        <f t="shared" ref="G140" si="54">G141</f>
        <v>182.39400000000001</v>
      </c>
      <c r="H140" s="116">
        <f t="shared" si="52"/>
        <v>82.445418794919306</v>
      </c>
    </row>
    <row r="141" spans="1:8" ht="15.75" x14ac:dyDescent="0.25">
      <c r="A141" s="122" t="s">
        <v>180</v>
      </c>
      <c r="B141" s="122" t="s">
        <v>164</v>
      </c>
      <c r="C141" s="122" t="s">
        <v>275</v>
      </c>
      <c r="D141" s="122"/>
      <c r="E141" s="123" t="s">
        <v>11</v>
      </c>
      <c r="F141" s="124">
        <f>F142+F144</f>
        <v>221.23000000000002</v>
      </c>
      <c r="G141" s="124">
        <f t="shared" ref="G141" si="55">G142+G144</f>
        <v>182.39400000000001</v>
      </c>
      <c r="H141" s="116">
        <f t="shared" si="52"/>
        <v>82.445418794919306</v>
      </c>
    </row>
    <row r="142" spans="1:8" ht="31.5" x14ac:dyDescent="0.25">
      <c r="A142" s="119" t="s">
        <v>180</v>
      </c>
      <c r="B142" s="119" t="s">
        <v>164</v>
      </c>
      <c r="C142" s="119" t="s">
        <v>276</v>
      </c>
      <c r="D142" s="119"/>
      <c r="E142" s="120" t="s">
        <v>277</v>
      </c>
      <c r="F142" s="121">
        <f>F143</f>
        <v>121.23</v>
      </c>
      <c r="G142" s="121">
        <f>G143</f>
        <v>121.23</v>
      </c>
      <c r="H142" s="116">
        <f t="shared" si="52"/>
        <v>100</v>
      </c>
    </row>
    <row r="143" spans="1:8" ht="78.75" x14ac:dyDescent="0.25">
      <c r="A143" s="114" t="s">
        <v>180</v>
      </c>
      <c r="B143" s="114" t="s">
        <v>164</v>
      </c>
      <c r="C143" s="114" t="s">
        <v>234</v>
      </c>
      <c r="D143" s="114"/>
      <c r="E143" s="115" t="s">
        <v>317</v>
      </c>
      <c r="F143" s="116">
        <v>121.23</v>
      </c>
      <c r="G143" s="116">
        <v>121.23</v>
      </c>
      <c r="H143" s="116">
        <f t="shared" si="52"/>
        <v>100</v>
      </c>
    </row>
    <row r="144" spans="1:8" ht="15.75" x14ac:dyDescent="0.25">
      <c r="A144" s="119" t="s">
        <v>180</v>
      </c>
      <c r="B144" s="119" t="s">
        <v>164</v>
      </c>
      <c r="C144" s="119" t="s">
        <v>282</v>
      </c>
      <c r="D144" s="119"/>
      <c r="E144" s="120" t="s">
        <v>283</v>
      </c>
      <c r="F144" s="121">
        <f>F145</f>
        <v>100</v>
      </c>
      <c r="G144" s="121">
        <f t="shared" ref="G144" si="56">G145</f>
        <v>61.164000000000001</v>
      </c>
      <c r="H144" s="116">
        <f t="shared" si="52"/>
        <v>61.163999999999994</v>
      </c>
    </row>
    <row r="145" spans="1:8" ht="63" x14ac:dyDescent="0.25">
      <c r="A145" s="114" t="s">
        <v>180</v>
      </c>
      <c r="B145" s="114" t="s">
        <v>164</v>
      </c>
      <c r="C145" s="114" t="s">
        <v>232</v>
      </c>
      <c r="D145" s="114"/>
      <c r="E145" s="115" t="s">
        <v>312</v>
      </c>
      <c r="F145" s="116">
        <f>F146</f>
        <v>100</v>
      </c>
      <c r="G145" s="116">
        <f t="shared" ref="G145" si="57">G146</f>
        <v>61.164000000000001</v>
      </c>
      <c r="H145" s="116">
        <f t="shared" si="52"/>
        <v>61.163999999999994</v>
      </c>
    </row>
    <row r="146" spans="1:8" ht="15.75" x14ac:dyDescent="0.25">
      <c r="A146" s="114" t="s">
        <v>180</v>
      </c>
      <c r="B146" s="114" t="s">
        <v>164</v>
      </c>
      <c r="C146" s="114" t="s">
        <v>232</v>
      </c>
      <c r="D146" s="114" t="s">
        <v>162</v>
      </c>
      <c r="E146" s="115" t="s">
        <v>174</v>
      </c>
      <c r="F146" s="116">
        <v>100</v>
      </c>
      <c r="G146" s="116">
        <v>61.164000000000001</v>
      </c>
      <c r="H146" s="116">
        <f t="shared" si="52"/>
        <v>61.163999999999994</v>
      </c>
    </row>
    <row r="147" spans="1:8" ht="15.75" x14ac:dyDescent="0.25">
      <c r="A147" s="122" t="s">
        <v>180</v>
      </c>
      <c r="B147" s="122" t="s">
        <v>179</v>
      </c>
      <c r="C147" s="122"/>
      <c r="D147" s="122"/>
      <c r="E147" s="123" t="s">
        <v>113</v>
      </c>
      <c r="F147" s="124">
        <f>F148</f>
        <v>49345.230030000006</v>
      </c>
      <c r="G147" s="124">
        <f t="shared" ref="G147:G148" si="58">G148</f>
        <v>48144.297010000002</v>
      </c>
      <c r="H147" s="124">
        <f t="shared" si="52"/>
        <v>97.566263204630147</v>
      </c>
    </row>
    <row r="148" spans="1:8" ht="31.5" x14ac:dyDescent="0.25">
      <c r="A148" s="122" t="s">
        <v>180</v>
      </c>
      <c r="B148" s="122" t="s">
        <v>179</v>
      </c>
      <c r="C148" s="122" t="s">
        <v>287</v>
      </c>
      <c r="D148" s="122"/>
      <c r="E148" s="123" t="s">
        <v>288</v>
      </c>
      <c r="F148" s="124">
        <f>F149</f>
        <v>49345.230030000006</v>
      </c>
      <c r="G148" s="124">
        <f t="shared" si="58"/>
        <v>48144.297010000002</v>
      </c>
      <c r="H148" s="124">
        <f t="shared" si="52"/>
        <v>97.566263204630147</v>
      </c>
    </row>
    <row r="149" spans="1:8" ht="110.25" x14ac:dyDescent="0.25">
      <c r="A149" s="122" t="s">
        <v>180</v>
      </c>
      <c r="B149" s="122" t="s">
        <v>179</v>
      </c>
      <c r="C149" s="122" t="s">
        <v>289</v>
      </c>
      <c r="D149" s="122"/>
      <c r="E149" s="123" t="s">
        <v>290</v>
      </c>
      <c r="F149" s="124">
        <f>F150+F165</f>
        <v>49345.230030000006</v>
      </c>
      <c r="G149" s="124">
        <f>G150+G165</f>
        <v>48144.297010000002</v>
      </c>
      <c r="H149" s="124">
        <f t="shared" si="52"/>
        <v>97.566263204630147</v>
      </c>
    </row>
    <row r="150" spans="1:8" ht="31.5" x14ac:dyDescent="0.25">
      <c r="A150" s="122" t="s">
        <v>180</v>
      </c>
      <c r="B150" s="122" t="s">
        <v>179</v>
      </c>
      <c r="C150" s="122" t="s">
        <v>291</v>
      </c>
      <c r="D150" s="122"/>
      <c r="E150" s="123" t="s">
        <v>292</v>
      </c>
      <c r="F150" s="124">
        <f>F151</f>
        <v>28211.814030000001</v>
      </c>
      <c r="G150" s="124">
        <f>G151</f>
        <v>27011.180260000001</v>
      </c>
      <c r="H150" s="124">
        <f t="shared" si="52"/>
        <v>95.744216345949013</v>
      </c>
    </row>
    <row r="151" spans="1:8" ht="78.75" x14ac:dyDescent="0.25">
      <c r="A151" s="125" t="s">
        <v>180</v>
      </c>
      <c r="B151" s="125" t="s">
        <v>179</v>
      </c>
      <c r="C151" s="125" t="s">
        <v>297</v>
      </c>
      <c r="D151" s="125"/>
      <c r="E151" s="126" t="s">
        <v>298</v>
      </c>
      <c r="F151" s="127">
        <f>F152+F156+F158+F161+F163</f>
        <v>28211.814030000001</v>
      </c>
      <c r="G151" s="127">
        <f>G152+G156+G158+G161+G163</f>
        <v>27011.180260000001</v>
      </c>
      <c r="H151" s="124">
        <f t="shared" si="52"/>
        <v>95.744216345949013</v>
      </c>
    </row>
    <row r="152" spans="1:8" ht="15.75" x14ac:dyDescent="0.25">
      <c r="A152" s="119" t="s">
        <v>180</v>
      </c>
      <c r="B152" s="119" t="s">
        <v>179</v>
      </c>
      <c r="C152" s="119" t="s">
        <v>236</v>
      </c>
      <c r="D152" s="119"/>
      <c r="E152" s="120" t="s">
        <v>318</v>
      </c>
      <c r="F152" s="121">
        <f>F153+F155+F154</f>
        <v>9699.09</v>
      </c>
      <c r="G152" s="121">
        <f>G153+G155+G154</f>
        <v>9347.8599999999988</v>
      </c>
      <c r="H152" s="116">
        <f t="shared" si="52"/>
        <v>96.378732437785388</v>
      </c>
    </row>
    <row r="153" spans="1:8" ht="15.75" x14ac:dyDescent="0.25">
      <c r="A153" s="114" t="s">
        <v>180</v>
      </c>
      <c r="B153" s="114" t="s">
        <v>179</v>
      </c>
      <c r="C153" s="114" t="s">
        <v>236</v>
      </c>
      <c r="D153" s="114" t="s">
        <v>10</v>
      </c>
      <c r="E153" s="115" t="s">
        <v>166</v>
      </c>
      <c r="F153" s="116">
        <v>6694.09</v>
      </c>
      <c r="G153" s="116">
        <v>6480.01</v>
      </c>
      <c r="H153" s="116">
        <f t="shared" si="52"/>
        <v>96.801955157459801</v>
      </c>
    </row>
    <row r="154" spans="1:8" ht="15.75" x14ac:dyDescent="0.25">
      <c r="A154" s="114" t="s">
        <v>180</v>
      </c>
      <c r="B154" s="114" t="s">
        <v>179</v>
      </c>
      <c r="C154" s="114" t="s">
        <v>236</v>
      </c>
      <c r="D154" s="114" t="s">
        <v>361</v>
      </c>
      <c r="E154" s="115" t="s">
        <v>362</v>
      </c>
      <c r="F154" s="116">
        <v>5</v>
      </c>
      <c r="G154" s="116">
        <v>2.97</v>
      </c>
      <c r="H154" s="116">
        <f t="shared" si="52"/>
        <v>59.400000000000006</v>
      </c>
    </row>
    <row r="155" spans="1:8" ht="15.75" x14ac:dyDescent="0.25">
      <c r="A155" s="114" t="s">
        <v>180</v>
      </c>
      <c r="B155" s="114" t="s">
        <v>179</v>
      </c>
      <c r="C155" s="114" t="s">
        <v>236</v>
      </c>
      <c r="D155" s="114" t="s">
        <v>162</v>
      </c>
      <c r="E155" s="115" t="s">
        <v>174</v>
      </c>
      <c r="F155" s="116">
        <v>3000</v>
      </c>
      <c r="G155" s="116">
        <v>2864.88</v>
      </c>
      <c r="H155" s="116">
        <f t="shared" si="52"/>
        <v>95.496000000000009</v>
      </c>
    </row>
    <row r="156" spans="1:8" ht="31.5" x14ac:dyDescent="0.25">
      <c r="A156" s="119" t="s">
        <v>180</v>
      </c>
      <c r="B156" s="119" t="s">
        <v>179</v>
      </c>
      <c r="C156" s="119" t="s">
        <v>237</v>
      </c>
      <c r="D156" s="119"/>
      <c r="E156" s="120" t="s">
        <v>319</v>
      </c>
      <c r="F156" s="121">
        <f>F157</f>
        <v>1846.89057</v>
      </c>
      <c r="G156" s="121">
        <f t="shared" ref="G156" si="59">G157</f>
        <v>1796.89</v>
      </c>
      <c r="H156" s="116">
        <f t="shared" si="52"/>
        <v>97.292716156972972</v>
      </c>
    </row>
    <row r="157" spans="1:8" ht="15.75" x14ac:dyDescent="0.25">
      <c r="A157" s="114" t="s">
        <v>180</v>
      </c>
      <c r="B157" s="114" t="s">
        <v>179</v>
      </c>
      <c r="C157" s="114" t="s">
        <v>237</v>
      </c>
      <c r="D157" s="114" t="s">
        <v>10</v>
      </c>
      <c r="E157" s="115" t="s">
        <v>166</v>
      </c>
      <c r="F157" s="116">
        <f>654.9393+1191.95127</f>
        <v>1846.89057</v>
      </c>
      <c r="G157" s="116">
        <v>1796.89</v>
      </c>
      <c r="H157" s="116">
        <f t="shared" si="52"/>
        <v>97.292716156972972</v>
      </c>
    </row>
    <row r="158" spans="1:8" ht="31.5" x14ac:dyDescent="0.25">
      <c r="A158" s="119" t="s">
        <v>180</v>
      </c>
      <c r="B158" s="119" t="s">
        <v>179</v>
      </c>
      <c r="C158" s="119" t="s">
        <v>238</v>
      </c>
      <c r="D158" s="119"/>
      <c r="E158" s="120" t="s">
        <v>320</v>
      </c>
      <c r="F158" s="121">
        <f>F159+F160</f>
        <v>11057.803459999999</v>
      </c>
      <c r="G158" s="121">
        <f>G159</f>
        <v>10258.40258</v>
      </c>
      <c r="H158" s="116">
        <f t="shared" si="52"/>
        <v>92.770708189092744</v>
      </c>
    </row>
    <row r="159" spans="1:8" ht="15.75" x14ac:dyDescent="0.25">
      <c r="A159" s="114" t="s">
        <v>180</v>
      </c>
      <c r="B159" s="114" t="s">
        <v>179</v>
      </c>
      <c r="C159" s="114" t="s">
        <v>238</v>
      </c>
      <c r="D159" s="114" t="s">
        <v>10</v>
      </c>
      <c r="E159" s="115" t="s">
        <v>166</v>
      </c>
      <c r="F159" s="116">
        <v>11037.803459999999</v>
      </c>
      <c r="G159" s="116">
        <v>10258.40258</v>
      </c>
      <c r="H159" s="116">
        <f t="shared" si="52"/>
        <v>92.938804511019995</v>
      </c>
    </row>
    <row r="160" spans="1:8" ht="15.75" x14ac:dyDescent="0.25">
      <c r="A160" s="114" t="s">
        <v>180</v>
      </c>
      <c r="B160" s="114" t="s">
        <v>179</v>
      </c>
      <c r="C160" s="114" t="s">
        <v>238</v>
      </c>
      <c r="D160" s="114" t="s">
        <v>162</v>
      </c>
      <c r="E160" s="115" t="s">
        <v>166</v>
      </c>
      <c r="F160" s="116">
        <v>20</v>
      </c>
      <c r="G160" s="116">
        <v>0</v>
      </c>
      <c r="H160" s="116">
        <f t="shared" si="52"/>
        <v>0</v>
      </c>
    </row>
    <row r="161" spans="1:8" ht="141.75" x14ac:dyDescent="0.25">
      <c r="A161" s="114" t="s">
        <v>180</v>
      </c>
      <c r="B161" s="114" t="s">
        <v>179</v>
      </c>
      <c r="C161" s="114" t="s">
        <v>240</v>
      </c>
      <c r="D161" s="114"/>
      <c r="E161" s="118" t="s">
        <v>322</v>
      </c>
      <c r="F161" s="116">
        <f>F162</f>
        <v>1961.02</v>
      </c>
      <c r="G161" s="116">
        <f t="shared" ref="G161" si="60">G162</f>
        <v>1961.0196800000001</v>
      </c>
      <c r="H161" s="116">
        <f t="shared" si="52"/>
        <v>99.999983681961439</v>
      </c>
    </row>
    <row r="162" spans="1:8" ht="15.75" x14ac:dyDescent="0.25">
      <c r="A162" s="114" t="s">
        <v>180</v>
      </c>
      <c r="B162" s="114" t="s">
        <v>179</v>
      </c>
      <c r="C162" s="114" t="s">
        <v>240</v>
      </c>
      <c r="D162" s="114" t="s">
        <v>10</v>
      </c>
      <c r="E162" s="115" t="s">
        <v>166</v>
      </c>
      <c r="F162" s="116">
        <v>1961.02</v>
      </c>
      <c r="G162" s="116">
        <v>1961.0196800000001</v>
      </c>
      <c r="H162" s="116">
        <f t="shared" si="52"/>
        <v>99.999983681961439</v>
      </c>
    </row>
    <row r="163" spans="1:8" ht="63" x14ac:dyDescent="0.25">
      <c r="A163" s="114" t="s">
        <v>180</v>
      </c>
      <c r="B163" s="114" t="s">
        <v>179</v>
      </c>
      <c r="C163" s="114" t="s">
        <v>241</v>
      </c>
      <c r="D163" s="114"/>
      <c r="E163" s="115" t="s">
        <v>323</v>
      </c>
      <c r="F163" s="116">
        <f>F164</f>
        <v>3647.01</v>
      </c>
      <c r="G163" s="116">
        <f>G164</f>
        <v>3647.0079999999998</v>
      </c>
      <c r="H163" s="116">
        <f t="shared" si="52"/>
        <v>99.999945160556166</v>
      </c>
    </row>
    <row r="164" spans="1:8" ht="15.75" x14ac:dyDescent="0.25">
      <c r="A164" s="114" t="s">
        <v>180</v>
      </c>
      <c r="B164" s="114" t="s">
        <v>179</v>
      </c>
      <c r="C164" s="114" t="s">
        <v>241</v>
      </c>
      <c r="D164" s="114" t="s">
        <v>10</v>
      </c>
      <c r="E164" s="115" t="s">
        <v>166</v>
      </c>
      <c r="F164" s="116">
        <v>3647.01</v>
      </c>
      <c r="G164" s="116">
        <v>3647.0079999999998</v>
      </c>
      <c r="H164" s="116">
        <f t="shared" si="52"/>
        <v>99.999945160556166</v>
      </c>
    </row>
    <row r="165" spans="1:8" ht="31.5" x14ac:dyDescent="0.25">
      <c r="A165" s="122" t="s">
        <v>180</v>
      </c>
      <c r="B165" s="122" t="s">
        <v>179</v>
      </c>
      <c r="C165" s="122" t="s">
        <v>302</v>
      </c>
      <c r="D165" s="122"/>
      <c r="E165" s="123" t="s">
        <v>303</v>
      </c>
      <c r="F165" s="124">
        <f>F166+F169+F172</f>
        <v>21133.416000000001</v>
      </c>
      <c r="G165" s="124">
        <f>G166+G169+G172</f>
        <v>21133.116750000001</v>
      </c>
      <c r="H165" s="124">
        <f t="shared" si="52"/>
        <v>99.998583996075212</v>
      </c>
    </row>
    <row r="166" spans="1:8" ht="63" x14ac:dyDescent="0.25">
      <c r="A166" s="122" t="s">
        <v>180</v>
      </c>
      <c r="B166" s="122" t="s">
        <v>179</v>
      </c>
      <c r="C166" s="122" t="s">
        <v>324</v>
      </c>
      <c r="D166" s="122"/>
      <c r="E166" s="123" t="s">
        <v>325</v>
      </c>
      <c r="F166" s="124">
        <f>F167</f>
        <v>862.93</v>
      </c>
      <c r="G166" s="124">
        <f>G167</f>
        <v>862.63400000000001</v>
      </c>
      <c r="H166" s="124">
        <f t="shared" si="52"/>
        <v>99.965698260577341</v>
      </c>
    </row>
    <row r="167" spans="1:8" ht="63" x14ac:dyDescent="0.25">
      <c r="A167" s="114" t="s">
        <v>180</v>
      </c>
      <c r="B167" s="114" t="s">
        <v>179</v>
      </c>
      <c r="C167" s="114" t="s">
        <v>239</v>
      </c>
      <c r="D167" s="114"/>
      <c r="E167" s="115" t="s">
        <v>326</v>
      </c>
      <c r="F167" s="116">
        <f>F168</f>
        <v>862.93</v>
      </c>
      <c r="G167" s="116">
        <f>G168</f>
        <v>862.63400000000001</v>
      </c>
      <c r="H167" s="116">
        <f t="shared" si="52"/>
        <v>99.965698260577341</v>
      </c>
    </row>
    <row r="168" spans="1:8" ht="15.75" x14ac:dyDescent="0.25">
      <c r="A168" s="114" t="s">
        <v>180</v>
      </c>
      <c r="B168" s="114" t="s">
        <v>179</v>
      </c>
      <c r="C168" s="114" t="s">
        <v>239</v>
      </c>
      <c r="D168" s="114" t="s">
        <v>10</v>
      </c>
      <c r="E168" s="115" t="s">
        <v>166</v>
      </c>
      <c r="F168" s="116">
        <v>862.93</v>
      </c>
      <c r="G168" s="116">
        <v>862.63400000000001</v>
      </c>
      <c r="H168" s="116">
        <f t="shared" si="52"/>
        <v>99.965698260577341</v>
      </c>
    </row>
    <row r="169" spans="1:8" ht="78.75" x14ac:dyDescent="0.25">
      <c r="A169" s="122" t="s">
        <v>180</v>
      </c>
      <c r="B169" s="122" t="s">
        <v>179</v>
      </c>
      <c r="C169" s="135" t="s">
        <v>339</v>
      </c>
      <c r="D169" s="122"/>
      <c r="E169" s="123" t="s">
        <v>340</v>
      </c>
      <c r="F169" s="124">
        <f>F170</f>
        <v>8647.08</v>
      </c>
      <c r="G169" s="124">
        <f>G170</f>
        <v>8647.07582</v>
      </c>
      <c r="H169" s="183">
        <f t="shared" si="52"/>
        <v>99.999951659982329</v>
      </c>
    </row>
    <row r="170" spans="1:8" ht="47.25" x14ac:dyDescent="0.25">
      <c r="A170" s="114" t="s">
        <v>180</v>
      </c>
      <c r="B170" s="114" t="s">
        <v>179</v>
      </c>
      <c r="C170" s="114" t="s">
        <v>242</v>
      </c>
      <c r="D170" s="114"/>
      <c r="E170" s="115" t="s">
        <v>321</v>
      </c>
      <c r="F170" s="116">
        <f>F171</f>
        <v>8647.08</v>
      </c>
      <c r="G170" s="116">
        <f>G171</f>
        <v>8647.07582</v>
      </c>
      <c r="H170" s="116">
        <f t="shared" si="52"/>
        <v>99.999951659982329</v>
      </c>
    </row>
    <row r="171" spans="1:8" ht="15.75" x14ac:dyDescent="0.25">
      <c r="A171" s="114" t="s">
        <v>189</v>
      </c>
      <c r="B171" s="114" t="s">
        <v>179</v>
      </c>
      <c r="C171" s="114" t="s">
        <v>242</v>
      </c>
      <c r="D171" s="114" t="s">
        <v>10</v>
      </c>
      <c r="E171" s="115" t="s">
        <v>166</v>
      </c>
      <c r="F171" s="116">
        <v>8647.08</v>
      </c>
      <c r="G171" s="116">
        <v>8647.07582</v>
      </c>
      <c r="H171" s="116">
        <f t="shared" si="52"/>
        <v>99.999951659982329</v>
      </c>
    </row>
    <row r="172" spans="1:8" ht="78.75" x14ac:dyDescent="0.25">
      <c r="A172" s="122" t="s">
        <v>180</v>
      </c>
      <c r="B172" s="122" t="s">
        <v>179</v>
      </c>
      <c r="C172" s="122" t="s">
        <v>341</v>
      </c>
      <c r="D172" s="122"/>
      <c r="E172" s="123" t="s">
        <v>343</v>
      </c>
      <c r="F172" s="124">
        <f>F173</f>
        <v>11623.406000000001</v>
      </c>
      <c r="G172" s="124">
        <f t="shared" ref="G172" si="61">G173</f>
        <v>11623.406929999999</v>
      </c>
      <c r="H172" s="124">
        <f t="shared" si="52"/>
        <v>100.00000800109707</v>
      </c>
    </row>
    <row r="173" spans="1:8" ht="47.25" x14ac:dyDescent="0.25">
      <c r="A173" s="114" t="s">
        <v>180</v>
      </c>
      <c r="B173" s="114" t="s">
        <v>179</v>
      </c>
      <c r="C173" s="114" t="s">
        <v>342</v>
      </c>
      <c r="D173" s="114"/>
      <c r="E173" s="136" t="s">
        <v>344</v>
      </c>
      <c r="F173" s="116">
        <f>F174</f>
        <v>11623.406000000001</v>
      </c>
      <c r="G173" s="116">
        <f t="shared" ref="G173" si="62">G174</f>
        <v>11623.406929999999</v>
      </c>
      <c r="H173" s="116">
        <f t="shared" si="52"/>
        <v>100.00000800109707</v>
      </c>
    </row>
    <row r="174" spans="1:8" ht="15.75" x14ac:dyDescent="0.25">
      <c r="A174" s="114" t="s">
        <v>180</v>
      </c>
      <c r="B174" s="114" t="s">
        <v>179</v>
      </c>
      <c r="C174" s="114" t="s">
        <v>342</v>
      </c>
      <c r="D174" s="114" t="s">
        <v>10</v>
      </c>
      <c r="E174" s="115" t="s">
        <v>166</v>
      </c>
      <c r="F174" s="116">
        <v>11623.406000000001</v>
      </c>
      <c r="G174" s="116">
        <v>11623.406929999999</v>
      </c>
      <c r="H174" s="116">
        <f t="shared" si="52"/>
        <v>100.00000800109707</v>
      </c>
    </row>
    <row r="175" spans="1:8" ht="15.75" x14ac:dyDescent="0.25">
      <c r="A175" s="111" t="s">
        <v>177</v>
      </c>
      <c r="B175" s="111" t="s">
        <v>167</v>
      </c>
      <c r="C175" s="111"/>
      <c r="D175" s="111"/>
      <c r="E175" s="112" t="s">
        <v>114</v>
      </c>
      <c r="F175" s="113">
        <f>F176</f>
        <v>814.24460999999997</v>
      </c>
      <c r="G175" s="113">
        <f t="shared" ref="G175" si="63">G176</f>
        <v>748.58124999999995</v>
      </c>
      <c r="H175" s="116">
        <f t="shared" si="52"/>
        <v>91.935671517678202</v>
      </c>
    </row>
    <row r="176" spans="1:8" ht="15.75" x14ac:dyDescent="0.25">
      <c r="A176" s="125" t="s">
        <v>177</v>
      </c>
      <c r="B176" s="125" t="s">
        <v>177</v>
      </c>
      <c r="C176" s="125"/>
      <c r="D176" s="125"/>
      <c r="E176" s="126" t="s">
        <v>178</v>
      </c>
      <c r="F176" s="127">
        <f>F177</f>
        <v>814.24460999999997</v>
      </c>
      <c r="G176" s="127">
        <f t="shared" ref="G176" si="64">G177</f>
        <v>748.58124999999995</v>
      </c>
      <c r="H176" s="116">
        <f t="shared" si="52"/>
        <v>91.935671517678202</v>
      </c>
    </row>
    <row r="177" spans="1:8" ht="31.5" x14ac:dyDescent="0.25">
      <c r="A177" s="125" t="s">
        <v>177</v>
      </c>
      <c r="B177" s="125" t="s">
        <v>177</v>
      </c>
      <c r="C177" s="125" t="s">
        <v>287</v>
      </c>
      <c r="D177" s="125"/>
      <c r="E177" s="126" t="s">
        <v>288</v>
      </c>
      <c r="F177" s="127">
        <f>F178</f>
        <v>814.24460999999997</v>
      </c>
      <c r="G177" s="127">
        <f t="shared" ref="G177" si="65">G178</f>
        <v>748.58124999999995</v>
      </c>
      <c r="H177" s="116">
        <f t="shared" si="52"/>
        <v>91.935671517678202</v>
      </c>
    </row>
    <row r="178" spans="1:8" ht="94.5" x14ac:dyDescent="0.25">
      <c r="A178" s="114" t="s">
        <v>177</v>
      </c>
      <c r="B178" s="114" t="s">
        <v>177</v>
      </c>
      <c r="C178" s="114" t="s">
        <v>289</v>
      </c>
      <c r="D178" s="114"/>
      <c r="E178" s="115" t="s">
        <v>290</v>
      </c>
      <c r="F178" s="116">
        <f>F179</f>
        <v>814.24460999999997</v>
      </c>
      <c r="G178" s="116">
        <f t="shared" ref="G178" si="66">G179</f>
        <v>748.58124999999995</v>
      </c>
      <c r="H178" s="116">
        <f t="shared" si="52"/>
        <v>91.935671517678202</v>
      </c>
    </row>
    <row r="179" spans="1:8" ht="15.75" x14ac:dyDescent="0.25">
      <c r="A179" s="114" t="s">
        <v>177</v>
      </c>
      <c r="B179" s="114" t="s">
        <v>177</v>
      </c>
      <c r="C179" s="114" t="s">
        <v>291</v>
      </c>
      <c r="D179" s="114"/>
      <c r="E179" s="115" t="s">
        <v>292</v>
      </c>
      <c r="F179" s="116">
        <f>F180</f>
        <v>814.24460999999997</v>
      </c>
      <c r="G179" s="116">
        <f t="shared" ref="G179" si="67">G180</f>
        <v>748.58124999999995</v>
      </c>
      <c r="H179" s="116">
        <f t="shared" si="52"/>
        <v>91.935671517678202</v>
      </c>
    </row>
    <row r="180" spans="1:8" ht="31.5" x14ac:dyDescent="0.25">
      <c r="A180" s="114" t="s">
        <v>177</v>
      </c>
      <c r="B180" s="114" t="s">
        <v>177</v>
      </c>
      <c r="C180" s="114" t="s">
        <v>327</v>
      </c>
      <c r="D180" s="114"/>
      <c r="E180" s="115" t="s">
        <v>328</v>
      </c>
      <c r="F180" s="116">
        <f>F181+F183</f>
        <v>814.24460999999997</v>
      </c>
      <c r="G180" s="116">
        <f t="shared" ref="G180" si="68">G181+G183</f>
        <v>748.58124999999995</v>
      </c>
      <c r="H180" s="116">
        <f t="shared" si="52"/>
        <v>91.935671517678202</v>
      </c>
    </row>
    <row r="181" spans="1:8" ht="31.5" x14ac:dyDescent="0.25">
      <c r="A181" s="114" t="s">
        <v>177</v>
      </c>
      <c r="B181" s="114" t="s">
        <v>177</v>
      </c>
      <c r="C181" s="114" t="s">
        <v>243</v>
      </c>
      <c r="D181" s="114"/>
      <c r="E181" s="115" t="s">
        <v>329</v>
      </c>
      <c r="F181" s="116">
        <f>F182</f>
        <v>398.233</v>
      </c>
      <c r="G181" s="116">
        <f t="shared" ref="G181" si="69">G182</f>
        <v>332.56700000000001</v>
      </c>
      <c r="H181" s="116">
        <f t="shared" si="52"/>
        <v>83.510658333186853</v>
      </c>
    </row>
    <row r="182" spans="1:8" ht="15.75" x14ac:dyDescent="0.25">
      <c r="A182" s="114" t="s">
        <v>177</v>
      </c>
      <c r="B182" s="114" t="s">
        <v>177</v>
      </c>
      <c r="C182" s="114" t="s">
        <v>243</v>
      </c>
      <c r="D182" s="114" t="s">
        <v>10</v>
      </c>
      <c r="E182" s="115" t="s">
        <v>166</v>
      </c>
      <c r="F182" s="116">
        <v>398.233</v>
      </c>
      <c r="G182" s="116">
        <v>332.56700000000001</v>
      </c>
      <c r="H182" s="116">
        <f t="shared" si="52"/>
        <v>83.510658333186853</v>
      </c>
    </row>
    <row r="183" spans="1:8" ht="63" x14ac:dyDescent="0.25">
      <c r="A183" s="122" t="s">
        <v>177</v>
      </c>
      <c r="B183" s="122" t="s">
        <v>177</v>
      </c>
      <c r="C183" s="122" t="s">
        <v>244</v>
      </c>
      <c r="D183" s="122"/>
      <c r="E183" s="123" t="s">
        <v>330</v>
      </c>
      <c r="F183" s="124">
        <f>F184+F185</f>
        <v>416.01161000000002</v>
      </c>
      <c r="G183" s="124">
        <f t="shared" ref="G183" si="70">G184+G185</f>
        <v>416.01424999999995</v>
      </c>
      <c r="H183" s="124">
        <f t="shared" si="52"/>
        <v>100.00063459767384</v>
      </c>
    </row>
    <row r="184" spans="1:8" ht="15.75" x14ac:dyDescent="0.25">
      <c r="A184" s="114" t="s">
        <v>177</v>
      </c>
      <c r="B184" s="114" t="s">
        <v>177</v>
      </c>
      <c r="C184" s="114" t="s">
        <v>244</v>
      </c>
      <c r="D184" s="114" t="s">
        <v>22</v>
      </c>
      <c r="E184" s="115" t="s">
        <v>170</v>
      </c>
      <c r="F184" s="116">
        <f>288.33456+31.1828</f>
        <v>319.51736</v>
      </c>
      <c r="G184" s="116">
        <v>319.52</v>
      </c>
      <c r="H184" s="116">
        <f t="shared" si="52"/>
        <v>100.00082624618581</v>
      </c>
    </row>
    <row r="185" spans="1:8" ht="63" x14ac:dyDescent="0.25">
      <c r="A185" s="114" t="s">
        <v>177</v>
      </c>
      <c r="B185" s="114" t="s">
        <v>177</v>
      </c>
      <c r="C185" s="114" t="s">
        <v>244</v>
      </c>
      <c r="D185" s="114" t="s">
        <v>30</v>
      </c>
      <c r="E185" s="115" t="s">
        <v>173</v>
      </c>
      <c r="F185" s="116">
        <f>87.07705+9.4172</f>
        <v>96.494249999999994</v>
      </c>
      <c r="G185" s="116">
        <f>87.07705+9.4172</f>
        <v>96.494249999999994</v>
      </c>
      <c r="H185" s="116">
        <f t="shared" si="52"/>
        <v>100</v>
      </c>
    </row>
    <row r="186" spans="1:8" ht="15.75" x14ac:dyDescent="0.25">
      <c r="A186" s="111" t="s">
        <v>172</v>
      </c>
      <c r="B186" s="111" t="s">
        <v>167</v>
      </c>
      <c r="C186" s="111"/>
      <c r="D186" s="111"/>
      <c r="E186" s="112" t="s">
        <v>117</v>
      </c>
      <c r="F186" s="113">
        <f t="shared" ref="F186:G188" si="71">F187</f>
        <v>12276.827799999999</v>
      </c>
      <c r="G186" s="113">
        <f t="shared" si="71"/>
        <v>12062.43764</v>
      </c>
      <c r="H186" s="127">
        <f t="shared" si="52"/>
        <v>98.253700683168347</v>
      </c>
    </row>
    <row r="187" spans="1:8" ht="15.75" x14ac:dyDescent="0.25">
      <c r="A187" s="125" t="s">
        <v>172</v>
      </c>
      <c r="B187" s="125" t="s">
        <v>171</v>
      </c>
      <c r="C187" s="125"/>
      <c r="D187" s="125"/>
      <c r="E187" s="126" t="s">
        <v>118</v>
      </c>
      <c r="F187" s="127">
        <f t="shared" si="71"/>
        <v>12276.827799999999</v>
      </c>
      <c r="G187" s="127">
        <f t="shared" si="71"/>
        <v>12062.43764</v>
      </c>
      <c r="H187" s="127">
        <f t="shared" si="52"/>
        <v>98.253700683168347</v>
      </c>
    </row>
    <row r="188" spans="1:8" ht="31.5" x14ac:dyDescent="0.25">
      <c r="A188" s="125" t="s">
        <v>172</v>
      </c>
      <c r="B188" s="125" t="s">
        <v>171</v>
      </c>
      <c r="C188" s="125" t="s">
        <v>287</v>
      </c>
      <c r="D188" s="125"/>
      <c r="E188" s="126" t="s">
        <v>288</v>
      </c>
      <c r="F188" s="127">
        <f t="shared" si="71"/>
        <v>12276.827799999999</v>
      </c>
      <c r="G188" s="127">
        <f t="shared" si="71"/>
        <v>12062.43764</v>
      </c>
      <c r="H188" s="127">
        <f t="shared" si="52"/>
        <v>98.253700683168347</v>
      </c>
    </row>
    <row r="189" spans="1:8" ht="94.5" x14ac:dyDescent="0.25">
      <c r="A189" s="114" t="s">
        <v>172</v>
      </c>
      <c r="B189" s="114" t="s">
        <v>171</v>
      </c>
      <c r="C189" s="114" t="s">
        <v>289</v>
      </c>
      <c r="D189" s="114"/>
      <c r="E189" s="115" t="s">
        <v>290</v>
      </c>
      <c r="F189" s="116">
        <f>F190</f>
        <v>12276.827799999999</v>
      </c>
      <c r="G189" s="116">
        <f t="shared" ref="G189" si="72">G190</f>
        <v>12062.43764</v>
      </c>
      <c r="H189" s="116">
        <f t="shared" si="52"/>
        <v>98.253700683168347</v>
      </c>
    </row>
    <row r="190" spans="1:8" ht="15.75" x14ac:dyDescent="0.25">
      <c r="A190" s="114" t="s">
        <v>172</v>
      </c>
      <c r="B190" s="114" t="s">
        <v>171</v>
      </c>
      <c r="C190" s="114" t="s">
        <v>291</v>
      </c>
      <c r="D190" s="114"/>
      <c r="E190" s="115" t="s">
        <v>292</v>
      </c>
      <c r="F190" s="116">
        <f>F191</f>
        <v>12276.827799999999</v>
      </c>
      <c r="G190" s="116">
        <f t="shared" ref="G190" si="73">G191</f>
        <v>12062.43764</v>
      </c>
      <c r="H190" s="116">
        <f t="shared" si="52"/>
        <v>98.253700683168347</v>
      </c>
    </row>
    <row r="191" spans="1:8" ht="47.25" x14ac:dyDescent="0.25">
      <c r="A191" s="114" t="s">
        <v>172</v>
      </c>
      <c r="B191" s="114" t="s">
        <v>171</v>
      </c>
      <c r="C191" s="114" t="s">
        <v>331</v>
      </c>
      <c r="D191" s="114"/>
      <c r="E191" s="115" t="s">
        <v>332</v>
      </c>
      <c r="F191" s="116">
        <f>F192+F199+F205+F207</f>
        <v>12276.827799999999</v>
      </c>
      <c r="G191" s="116">
        <f t="shared" ref="G191" si="74">G192+G199+G205+G207</f>
        <v>12062.43764</v>
      </c>
      <c r="H191" s="116">
        <f t="shared" si="52"/>
        <v>98.253700683168347</v>
      </c>
    </row>
    <row r="192" spans="1:8" ht="47.25" x14ac:dyDescent="0.25">
      <c r="A192" s="122" t="s">
        <v>172</v>
      </c>
      <c r="B192" s="122" t="s">
        <v>171</v>
      </c>
      <c r="C192" s="122" t="s">
        <v>245</v>
      </c>
      <c r="D192" s="122"/>
      <c r="E192" s="123" t="s">
        <v>333</v>
      </c>
      <c r="F192" s="124">
        <f>F193+F194+F195+F196+F197+F198</f>
        <v>6116.1779999999999</v>
      </c>
      <c r="G192" s="124">
        <f t="shared" ref="G192" si="75">G193+G194+G195+G196+G197+G198</f>
        <v>5966.8244199999999</v>
      </c>
      <c r="H192" s="124">
        <f t="shared" si="52"/>
        <v>97.558057008805179</v>
      </c>
    </row>
    <row r="193" spans="1:8" ht="15.75" x14ac:dyDescent="0.25">
      <c r="A193" s="114" t="s">
        <v>172</v>
      </c>
      <c r="B193" s="114" t="s">
        <v>171</v>
      </c>
      <c r="C193" s="114" t="s">
        <v>245</v>
      </c>
      <c r="D193" s="114" t="s">
        <v>22</v>
      </c>
      <c r="E193" s="115" t="s">
        <v>170</v>
      </c>
      <c r="F193" s="116">
        <v>2931.77</v>
      </c>
      <c r="G193" s="116">
        <v>2931.6092100000001</v>
      </c>
      <c r="H193" s="116">
        <f t="shared" si="52"/>
        <v>99.994515599791256</v>
      </c>
    </row>
    <row r="194" spans="1:8" ht="47.25" x14ac:dyDescent="0.25">
      <c r="A194" s="114" t="s">
        <v>172</v>
      </c>
      <c r="B194" s="114" t="s">
        <v>171</v>
      </c>
      <c r="C194" s="114" t="s">
        <v>245</v>
      </c>
      <c r="D194" s="114" t="s">
        <v>33</v>
      </c>
      <c r="E194" s="115" t="s">
        <v>175</v>
      </c>
      <c r="F194" s="116">
        <v>13</v>
      </c>
      <c r="G194" s="116">
        <v>1.24</v>
      </c>
      <c r="H194" s="116">
        <f t="shared" si="52"/>
        <v>9.5384615384615383</v>
      </c>
    </row>
    <row r="195" spans="1:8" ht="63" x14ac:dyDescent="0.25">
      <c r="A195" s="114" t="s">
        <v>172</v>
      </c>
      <c r="B195" s="114" t="s">
        <v>171</v>
      </c>
      <c r="C195" s="114" t="s">
        <v>245</v>
      </c>
      <c r="D195" s="114" t="s">
        <v>30</v>
      </c>
      <c r="E195" s="115" t="s">
        <v>173</v>
      </c>
      <c r="F195" s="116">
        <v>881.53</v>
      </c>
      <c r="G195" s="116">
        <v>881.43020000000001</v>
      </c>
      <c r="H195" s="116">
        <f t="shared" si="52"/>
        <v>99.988678774403596</v>
      </c>
    </row>
    <row r="196" spans="1:8" ht="47.25" x14ac:dyDescent="0.25">
      <c r="A196" s="114" t="s">
        <v>172</v>
      </c>
      <c r="B196" s="114" t="s">
        <v>171</v>
      </c>
      <c r="C196" s="114" t="s">
        <v>245</v>
      </c>
      <c r="D196" s="114" t="s">
        <v>32</v>
      </c>
      <c r="E196" s="115" t="s">
        <v>176</v>
      </c>
      <c r="F196" s="116">
        <v>189.37799999999999</v>
      </c>
      <c r="G196" s="116">
        <v>175.714</v>
      </c>
      <c r="H196" s="116">
        <f t="shared" ref="H196:H226" si="76">G196/F196*100</f>
        <v>92.78480076883271</v>
      </c>
    </row>
    <row r="197" spans="1:8" ht="15.75" x14ac:dyDescent="0.25">
      <c r="A197" s="114" t="s">
        <v>172</v>
      </c>
      <c r="B197" s="114" t="s">
        <v>171</v>
      </c>
      <c r="C197" s="114" t="s">
        <v>245</v>
      </c>
      <c r="D197" s="114" t="s">
        <v>10</v>
      </c>
      <c r="E197" s="115" t="s">
        <v>166</v>
      </c>
      <c r="F197" s="116">
        <v>1910.5</v>
      </c>
      <c r="G197" s="116">
        <v>1786.8310100000001</v>
      </c>
      <c r="H197" s="116">
        <f t="shared" si="76"/>
        <v>93.526878304108877</v>
      </c>
    </row>
    <row r="198" spans="1:8" ht="15.75" x14ac:dyDescent="0.25">
      <c r="A198" s="114" t="s">
        <v>172</v>
      </c>
      <c r="B198" s="114" t="s">
        <v>171</v>
      </c>
      <c r="C198" s="114" t="s">
        <v>245</v>
      </c>
      <c r="D198" s="114" t="s">
        <v>162</v>
      </c>
      <c r="E198" s="115" t="s">
        <v>174</v>
      </c>
      <c r="F198" s="116">
        <v>190</v>
      </c>
      <c r="G198" s="116">
        <v>190</v>
      </c>
      <c r="H198" s="116">
        <f t="shared" si="76"/>
        <v>100</v>
      </c>
    </row>
    <row r="199" spans="1:8" ht="31.5" x14ac:dyDescent="0.25">
      <c r="A199" s="122" t="s">
        <v>172</v>
      </c>
      <c r="B199" s="122" t="s">
        <v>171</v>
      </c>
      <c r="C199" s="122" t="s">
        <v>246</v>
      </c>
      <c r="D199" s="122"/>
      <c r="E199" s="123" t="s">
        <v>334</v>
      </c>
      <c r="F199" s="124">
        <f>F200+F201+F202+F203+F204</f>
        <v>1271.24</v>
      </c>
      <c r="G199" s="124">
        <f>G200+G201+G202+G203+G204</f>
        <v>1259.54918</v>
      </c>
      <c r="H199" s="124">
        <f t="shared" si="76"/>
        <v>99.080360907460431</v>
      </c>
    </row>
    <row r="200" spans="1:8" ht="15.75" x14ac:dyDescent="0.25">
      <c r="A200" s="114" t="s">
        <v>172</v>
      </c>
      <c r="B200" s="114" t="s">
        <v>171</v>
      </c>
      <c r="C200" s="114" t="s">
        <v>246</v>
      </c>
      <c r="D200" s="114" t="s">
        <v>22</v>
      </c>
      <c r="E200" s="115" t="s">
        <v>170</v>
      </c>
      <c r="F200" s="116">
        <v>736.14</v>
      </c>
      <c r="G200" s="116">
        <v>736.12342000000001</v>
      </c>
      <c r="H200" s="116">
        <f t="shared" si="76"/>
        <v>99.997747711033242</v>
      </c>
    </row>
    <row r="201" spans="1:8" ht="47.25" x14ac:dyDescent="0.25">
      <c r="A201" s="114" t="s">
        <v>172</v>
      </c>
      <c r="B201" s="114" t="s">
        <v>171</v>
      </c>
      <c r="C201" s="114" t="s">
        <v>246</v>
      </c>
      <c r="D201" s="114" t="s">
        <v>33</v>
      </c>
      <c r="E201" s="115" t="s">
        <v>175</v>
      </c>
      <c r="F201" s="116">
        <v>10</v>
      </c>
      <c r="G201" s="116">
        <v>4.4560000000000004</v>
      </c>
      <c r="H201" s="116">
        <f t="shared" si="76"/>
        <v>44.56</v>
      </c>
    </row>
    <row r="202" spans="1:8" ht="63" x14ac:dyDescent="0.25">
      <c r="A202" s="114" t="s">
        <v>172</v>
      </c>
      <c r="B202" s="114" t="s">
        <v>171</v>
      </c>
      <c r="C202" s="114" t="s">
        <v>246</v>
      </c>
      <c r="D202" s="114" t="s">
        <v>30</v>
      </c>
      <c r="E202" s="115" t="s">
        <v>173</v>
      </c>
      <c r="F202" s="116">
        <v>221.1</v>
      </c>
      <c r="G202" s="116">
        <v>221.05976000000001</v>
      </c>
      <c r="H202" s="116">
        <f t="shared" si="76"/>
        <v>99.981800090456815</v>
      </c>
    </row>
    <row r="203" spans="1:8" ht="15.75" x14ac:dyDescent="0.25">
      <c r="A203" s="114" t="s">
        <v>172</v>
      </c>
      <c r="B203" s="114" t="s">
        <v>171</v>
      </c>
      <c r="C203" s="114" t="s">
        <v>246</v>
      </c>
      <c r="D203" s="114" t="s">
        <v>10</v>
      </c>
      <c r="E203" s="115" t="s">
        <v>166</v>
      </c>
      <c r="F203" s="116">
        <v>268</v>
      </c>
      <c r="G203" s="116">
        <v>261.91000000000003</v>
      </c>
      <c r="H203" s="116">
        <f t="shared" si="76"/>
        <v>97.727611940298516</v>
      </c>
    </row>
    <row r="204" spans="1:8" ht="15.75" x14ac:dyDescent="0.25">
      <c r="A204" s="114" t="s">
        <v>172</v>
      </c>
      <c r="B204" s="114" t="s">
        <v>171</v>
      </c>
      <c r="C204" s="114" t="s">
        <v>246</v>
      </c>
      <c r="D204" s="114" t="s">
        <v>162</v>
      </c>
      <c r="E204" s="115" t="s">
        <v>174</v>
      </c>
      <c r="F204" s="116">
        <v>36</v>
      </c>
      <c r="G204" s="116">
        <v>36</v>
      </c>
      <c r="H204" s="116">
        <f t="shared" si="76"/>
        <v>100</v>
      </c>
    </row>
    <row r="205" spans="1:8" ht="47.25" x14ac:dyDescent="0.25">
      <c r="A205" s="122" t="s">
        <v>172</v>
      </c>
      <c r="B205" s="122" t="s">
        <v>171</v>
      </c>
      <c r="C205" s="122" t="s">
        <v>247</v>
      </c>
      <c r="D205" s="122"/>
      <c r="E205" s="123" t="s">
        <v>335</v>
      </c>
      <c r="F205" s="124">
        <f>F206</f>
        <v>1486.4097999999999</v>
      </c>
      <c r="G205" s="124">
        <f t="shared" ref="G205" si="77">G206</f>
        <v>1433.06404</v>
      </c>
      <c r="H205" s="124">
        <f t="shared" si="76"/>
        <v>96.411100088279838</v>
      </c>
    </row>
    <row r="206" spans="1:8" ht="15.75" x14ac:dyDescent="0.25">
      <c r="A206" s="114" t="s">
        <v>172</v>
      </c>
      <c r="B206" s="114" t="s">
        <v>171</v>
      </c>
      <c r="C206" s="114" t="s">
        <v>247</v>
      </c>
      <c r="D206" s="114" t="s">
        <v>10</v>
      </c>
      <c r="E206" s="115" t="s">
        <v>166</v>
      </c>
      <c r="F206" s="116">
        <v>1486.4097999999999</v>
      </c>
      <c r="G206" s="116">
        <v>1433.06404</v>
      </c>
      <c r="H206" s="116">
        <f t="shared" si="76"/>
        <v>96.411100088279838</v>
      </c>
    </row>
    <row r="207" spans="1:8" ht="173.25" x14ac:dyDescent="0.25">
      <c r="A207" s="122" t="s">
        <v>172</v>
      </c>
      <c r="B207" s="122" t="s">
        <v>171</v>
      </c>
      <c r="C207" s="122" t="s">
        <v>248</v>
      </c>
      <c r="D207" s="122"/>
      <c r="E207" s="128" t="s">
        <v>336</v>
      </c>
      <c r="F207" s="124">
        <f>F208+F209</f>
        <v>3403</v>
      </c>
      <c r="G207" s="124">
        <f>G208+G209</f>
        <v>3403</v>
      </c>
      <c r="H207" s="127">
        <f t="shared" si="76"/>
        <v>100</v>
      </c>
    </row>
    <row r="208" spans="1:8" ht="15.75" x14ac:dyDescent="0.25">
      <c r="A208" s="114" t="s">
        <v>172</v>
      </c>
      <c r="B208" s="114" t="s">
        <v>171</v>
      </c>
      <c r="C208" s="114" t="s">
        <v>248</v>
      </c>
      <c r="D208" s="114" t="s">
        <v>22</v>
      </c>
      <c r="E208" s="115" t="s">
        <v>170</v>
      </c>
      <c r="F208" s="116">
        <v>2613.6999999999998</v>
      </c>
      <c r="G208" s="116">
        <v>2613.6999999999998</v>
      </c>
      <c r="H208" s="116">
        <f t="shared" si="76"/>
        <v>100</v>
      </c>
    </row>
    <row r="209" spans="1:8" ht="63" x14ac:dyDescent="0.25">
      <c r="A209" s="114" t="s">
        <v>172</v>
      </c>
      <c r="B209" s="114" t="s">
        <v>171</v>
      </c>
      <c r="C209" s="114" t="s">
        <v>248</v>
      </c>
      <c r="D209" s="114" t="s">
        <v>30</v>
      </c>
      <c r="E209" s="115" t="s">
        <v>173</v>
      </c>
      <c r="F209" s="116">
        <v>789.3</v>
      </c>
      <c r="G209" s="116">
        <v>789.3</v>
      </c>
      <c r="H209" s="116">
        <f t="shared" si="76"/>
        <v>100</v>
      </c>
    </row>
    <row r="210" spans="1:8" ht="15.75" x14ac:dyDescent="0.25">
      <c r="A210" s="111" t="s">
        <v>169</v>
      </c>
      <c r="B210" s="111" t="s">
        <v>167</v>
      </c>
      <c r="C210" s="111"/>
      <c r="D210" s="111"/>
      <c r="E210" s="112" t="s">
        <v>25</v>
      </c>
      <c r="F210" s="113">
        <f t="shared" ref="F210:F216" si="78">F211</f>
        <v>861.96</v>
      </c>
      <c r="G210" s="113">
        <f t="shared" ref="G210" si="79">G211</f>
        <v>829.50199999999995</v>
      </c>
      <c r="H210" s="127">
        <f t="shared" si="76"/>
        <v>96.23439602765788</v>
      </c>
    </row>
    <row r="211" spans="1:8" ht="15.75" x14ac:dyDescent="0.25">
      <c r="A211" s="125" t="s">
        <v>169</v>
      </c>
      <c r="B211" s="125" t="s">
        <v>171</v>
      </c>
      <c r="C211" s="125"/>
      <c r="D211" s="125"/>
      <c r="E211" s="126" t="s">
        <v>41</v>
      </c>
      <c r="F211" s="127">
        <f t="shared" si="78"/>
        <v>861.96</v>
      </c>
      <c r="G211" s="127">
        <f t="shared" ref="G211:G216" si="80">G212</f>
        <v>829.50199999999995</v>
      </c>
      <c r="H211" s="127">
        <f t="shared" si="76"/>
        <v>96.23439602765788</v>
      </c>
    </row>
    <row r="212" spans="1:8" ht="31.5" x14ac:dyDescent="0.25">
      <c r="A212" s="125" t="s">
        <v>169</v>
      </c>
      <c r="B212" s="125" t="s">
        <v>171</v>
      </c>
      <c r="C212" s="125" t="s">
        <v>256</v>
      </c>
      <c r="D212" s="125"/>
      <c r="E212" s="126" t="s">
        <v>257</v>
      </c>
      <c r="F212" s="127">
        <f t="shared" si="78"/>
        <v>861.96</v>
      </c>
      <c r="G212" s="127">
        <f t="shared" si="80"/>
        <v>829.50199999999995</v>
      </c>
      <c r="H212" s="127">
        <f t="shared" si="76"/>
        <v>96.23439602765788</v>
      </c>
    </row>
    <row r="213" spans="1:8" ht="15.75" x14ac:dyDescent="0.25">
      <c r="A213" s="114" t="s">
        <v>169</v>
      </c>
      <c r="B213" s="114" t="s">
        <v>171</v>
      </c>
      <c r="C213" s="114" t="s">
        <v>273</v>
      </c>
      <c r="D213" s="114"/>
      <c r="E213" s="115" t="s">
        <v>274</v>
      </c>
      <c r="F213" s="116">
        <f t="shared" si="78"/>
        <v>861.96</v>
      </c>
      <c r="G213" s="116">
        <f t="shared" si="80"/>
        <v>829.50199999999995</v>
      </c>
      <c r="H213" s="116">
        <f t="shared" si="76"/>
        <v>96.23439602765788</v>
      </c>
    </row>
    <row r="214" spans="1:8" ht="15.75" x14ac:dyDescent="0.25">
      <c r="A214" s="114" t="s">
        <v>169</v>
      </c>
      <c r="B214" s="114" t="s">
        <v>171</v>
      </c>
      <c r="C214" s="114" t="s">
        <v>275</v>
      </c>
      <c r="D214" s="114"/>
      <c r="E214" s="115" t="s">
        <v>11</v>
      </c>
      <c r="F214" s="116">
        <f t="shared" si="78"/>
        <v>861.96</v>
      </c>
      <c r="G214" s="116">
        <f t="shared" si="80"/>
        <v>829.50199999999995</v>
      </c>
      <c r="H214" s="116">
        <f t="shared" si="76"/>
        <v>96.23439602765788</v>
      </c>
    </row>
    <row r="215" spans="1:8" ht="15.75" x14ac:dyDescent="0.25">
      <c r="A215" s="114" t="s">
        <v>169</v>
      </c>
      <c r="B215" s="114" t="s">
        <v>171</v>
      </c>
      <c r="C215" s="114" t="s">
        <v>282</v>
      </c>
      <c r="D215" s="114"/>
      <c r="E215" s="115" t="s">
        <v>283</v>
      </c>
      <c r="F215" s="116">
        <f t="shared" si="78"/>
        <v>861.96</v>
      </c>
      <c r="G215" s="116">
        <f t="shared" si="80"/>
        <v>829.50199999999995</v>
      </c>
      <c r="H215" s="116">
        <f t="shared" si="76"/>
        <v>96.23439602765788</v>
      </c>
    </row>
    <row r="216" spans="1:8" ht="31.5" x14ac:dyDescent="0.25">
      <c r="A216" s="114" t="s">
        <v>169</v>
      </c>
      <c r="B216" s="114" t="s">
        <v>171</v>
      </c>
      <c r="C216" s="114" t="s">
        <v>249</v>
      </c>
      <c r="D216" s="114"/>
      <c r="E216" s="115" t="s">
        <v>337</v>
      </c>
      <c r="F216" s="116">
        <f t="shared" si="78"/>
        <v>861.96</v>
      </c>
      <c r="G216" s="116">
        <f t="shared" si="80"/>
        <v>829.50199999999995</v>
      </c>
      <c r="H216" s="116">
        <f t="shared" si="76"/>
        <v>96.23439602765788</v>
      </c>
    </row>
    <row r="217" spans="1:8" ht="63" x14ac:dyDescent="0.25">
      <c r="A217" s="119" t="s">
        <v>169</v>
      </c>
      <c r="B217" s="119" t="s">
        <v>171</v>
      </c>
      <c r="C217" s="119" t="s">
        <v>249</v>
      </c>
      <c r="D217" s="119" t="s">
        <v>24</v>
      </c>
      <c r="E217" s="120" t="s">
        <v>116</v>
      </c>
      <c r="F217" s="121">
        <v>861.96</v>
      </c>
      <c r="G217" s="121">
        <v>829.50199999999995</v>
      </c>
      <c r="H217" s="121">
        <f t="shared" si="76"/>
        <v>96.23439602765788</v>
      </c>
    </row>
    <row r="218" spans="1:8" ht="31.5" x14ac:dyDescent="0.25">
      <c r="A218" s="111" t="s">
        <v>165</v>
      </c>
      <c r="B218" s="111" t="s">
        <v>167</v>
      </c>
      <c r="C218" s="111"/>
      <c r="D218" s="111"/>
      <c r="E218" s="112" t="s">
        <v>119</v>
      </c>
      <c r="F218" s="113">
        <f t="shared" ref="F218:F224" si="81">F219</f>
        <v>1142.7</v>
      </c>
      <c r="G218" s="113">
        <f t="shared" ref="G218" si="82">G219</f>
        <v>1054.32953</v>
      </c>
      <c r="H218" s="127">
        <f t="shared" si="76"/>
        <v>92.266520521571721</v>
      </c>
    </row>
    <row r="219" spans="1:8" ht="15.75" x14ac:dyDescent="0.25">
      <c r="A219" s="114" t="s">
        <v>165</v>
      </c>
      <c r="B219" s="114" t="s">
        <v>164</v>
      </c>
      <c r="C219" s="114"/>
      <c r="D219" s="114"/>
      <c r="E219" s="115" t="s">
        <v>121</v>
      </c>
      <c r="F219" s="116">
        <f t="shared" si="81"/>
        <v>1142.7</v>
      </c>
      <c r="G219" s="116">
        <f t="shared" ref="G219" si="83">G220</f>
        <v>1054.32953</v>
      </c>
      <c r="H219" s="116">
        <f t="shared" si="76"/>
        <v>92.266520521571721</v>
      </c>
    </row>
    <row r="220" spans="1:8" ht="31.5" x14ac:dyDescent="0.25">
      <c r="A220" s="114" t="s">
        <v>165</v>
      </c>
      <c r="B220" s="114" t="s">
        <v>164</v>
      </c>
      <c r="C220" s="114" t="s">
        <v>287</v>
      </c>
      <c r="D220" s="114"/>
      <c r="E220" s="115" t="s">
        <v>288</v>
      </c>
      <c r="F220" s="116">
        <f t="shared" si="81"/>
        <v>1142.7</v>
      </c>
      <c r="G220" s="116">
        <f t="shared" ref="G220" si="84">G221</f>
        <v>1054.32953</v>
      </c>
      <c r="H220" s="116">
        <f t="shared" si="76"/>
        <v>92.266520521571721</v>
      </c>
    </row>
    <row r="221" spans="1:8" ht="94.5" x14ac:dyDescent="0.25">
      <c r="A221" s="114" t="s">
        <v>165</v>
      </c>
      <c r="B221" s="114" t="s">
        <v>164</v>
      </c>
      <c r="C221" s="114" t="s">
        <v>289</v>
      </c>
      <c r="D221" s="114"/>
      <c r="E221" s="115" t="s">
        <v>290</v>
      </c>
      <c r="F221" s="116">
        <f t="shared" si="81"/>
        <v>1142.7</v>
      </c>
      <c r="G221" s="116">
        <f t="shared" ref="G221" si="85">G222</f>
        <v>1054.32953</v>
      </c>
      <c r="H221" s="116">
        <f t="shared" si="76"/>
        <v>92.266520521571721</v>
      </c>
    </row>
    <row r="222" spans="1:8" ht="15.75" x14ac:dyDescent="0.25">
      <c r="A222" s="114" t="s">
        <v>165</v>
      </c>
      <c r="B222" s="114" t="s">
        <v>164</v>
      </c>
      <c r="C222" s="114" t="s">
        <v>291</v>
      </c>
      <c r="D222" s="114"/>
      <c r="E222" s="115" t="s">
        <v>292</v>
      </c>
      <c r="F222" s="116">
        <f t="shared" si="81"/>
        <v>1142.7</v>
      </c>
      <c r="G222" s="116">
        <f t="shared" ref="G222" si="86">G223</f>
        <v>1054.32953</v>
      </c>
      <c r="H222" s="116">
        <f t="shared" si="76"/>
        <v>92.266520521571721</v>
      </c>
    </row>
    <row r="223" spans="1:8" ht="47.25" x14ac:dyDescent="0.25">
      <c r="A223" s="114" t="s">
        <v>165</v>
      </c>
      <c r="B223" s="114" t="s">
        <v>164</v>
      </c>
      <c r="C223" s="114" t="s">
        <v>331</v>
      </c>
      <c r="D223" s="114"/>
      <c r="E223" s="115" t="s">
        <v>332</v>
      </c>
      <c r="F223" s="116">
        <f t="shared" si="81"/>
        <v>1142.7</v>
      </c>
      <c r="G223" s="116">
        <f t="shared" ref="G223" si="87">G224</f>
        <v>1054.32953</v>
      </c>
      <c r="H223" s="116">
        <f t="shared" si="76"/>
        <v>92.266520521571721</v>
      </c>
    </row>
    <row r="224" spans="1:8" ht="47.25" x14ac:dyDescent="0.25">
      <c r="A224" s="114" t="s">
        <v>165</v>
      </c>
      <c r="B224" s="114" t="s">
        <v>164</v>
      </c>
      <c r="C224" s="114" t="s">
        <v>250</v>
      </c>
      <c r="D224" s="114"/>
      <c r="E224" s="115" t="s">
        <v>338</v>
      </c>
      <c r="F224" s="116">
        <f t="shared" si="81"/>
        <v>1142.7</v>
      </c>
      <c r="G224" s="116">
        <f t="shared" ref="G224" si="88">G225</f>
        <v>1054.32953</v>
      </c>
      <c r="H224" s="116">
        <f t="shared" si="76"/>
        <v>92.266520521571721</v>
      </c>
    </row>
    <row r="225" spans="1:8" ht="15.75" x14ac:dyDescent="0.25">
      <c r="A225" s="114" t="s">
        <v>165</v>
      </c>
      <c r="B225" s="114" t="s">
        <v>164</v>
      </c>
      <c r="C225" s="114" t="s">
        <v>250</v>
      </c>
      <c r="D225" s="114" t="s">
        <v>10</v>
      </c>
      <c r="E225" s="115" t="s">
        <v>166</v>
      </c>
      <c r="F225" s="116">
        <v>1142.7</v>
      </c>
      <c r="G225" s="116">
        <v>1054.32953</v>
      </c>
      <c r="H225" s="116">
        <f t="shared" si="76"/>
        <v>92.266520521571721</v>
      </c>
    </row>
    <row r="226" spans="1:8" ht="15.75" x14ac:dyDescent="0.25">
      <c r="A226" s="111"/>
      <c r="B226" s="111"/>
      <c r="C226" s="111"/>
      <c r="D226" s="111"/>
      <c r="E226" s="112" t="s">
        <v>163</v>
      </c>
      <c r="F226" s="113">
        <f>F9+F66+F75+F83+F108+F175+F186+F218+F210</f>
        <v>166991.13204</v>
      </c>
      <c r="G226" s="113">
        <f>G9+G66+G75+G83+G108+G175+G186+G218+G210</f>
        <v>163809.59842999998</v>
      </c>
      <c r="H226" s="127">
        <f t="shared" si="76"/>
        <v>98.094788884215774</v>
      </c>
    </row>
    <row r="231" spans="1:8" x14ac:dyDescent="0.2">
      <c r="F231" s="185"/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1"/>
  <sheetViews>
    <sheetView zoomScale="90" zoomScaleNormal="90" workbookViewId="0">
      <selection activeCell="G8" sqref="G8:G9"/>
    </sheetView>
  </sheetViews>
  <sheetFormatPr defaultColWidth="14.7109375" defaultRowHeight="12.75" x14ac:dyDescent="0.2"/>
  <cols>
    <col min="1" max="1" width="31.5703125" style="151" customWidth="1"/>
    <col min="2" max="2" width="7.7109375" style="143" customWidth="1"/>
    <col min="3" max="3" width="8.5703125" style="143" customWidth="1"/>
    <col min="4" max="4" width="8" style="143" customWidth="1"/>
    <col min="5" max="5" width="15.42578125" style="143" customWidth="1"/>
    <col min="6" max="6" width="7.5703125" style="143" customWidth="1"/>
    <col min="7" max="7" width="11.7109375" style="143" customWidth="1"/>
    <col min="8" max="8" width="13.42578125" style="143" customWidth="1"/>
    <col min="9" max="9" width="14.42578125" style="143" customWidth="1"/>
    <col min="10" max="16384" width="14.7109375" style="143"/>
  </cols>
  <sheetData>
    <row r="1" spans="1:9" x14ac:dyDescent="0.2">
      <c r="H1" s="216"/>
      <c r="I1" s="217" t="s">
        <v>413</v>
      </c>
    </row>
    <row r="2" spans="1:9" x14ac:dyDescent="0.2">
      <c r="H2" s="216"/>
      <c r="I2" s="217" t="s">
        <v>454</v>
      </c>
    </row>
    <row r="3" spans="1:9" x14ac:dyDescent="0.2">
      <c r="H3" s="216"/>
      <c r="I3" s="217" t="s">
        <v>95</v>
      </c>
    </row>
    <row r="4" spans="1:9" x14ac:dyDescent="0.2">
      <c r="H4" s="216"/>
      <c r="I4" s="217" t="s">
        <v>462</v>
      </c>
    </row>
    <row r="5" spans="1:9" x14ac:dyDescent="0.2">
      <c r="H5" s="216"/>
      <c r="I5" s="217"/>
    </row>
    <row r="6" spans="1:9" x14ac:dyDescent="0.2">
      <c r="A6" s="247" t="s">
        <v>460</v>
      </c>
      <c r="B6" s="247"/>
      <c r="C6" s="247"/>
      <c r="D6" s="247"/>
      <c r="E6" s="247"/>
      <c r="F6" s="247"/>
      <c r="G6" s="247"/>
      <c r="H6" s="247"/>
      <c r="I6" s="247"/>
    </row>
    <row r="7" spans="1:9" x14ac:dyDescent="0.2">
      <c r="A7" s="248"/>
      <c r="B7" s="248"/>
      <c r="C7" s="248"/>
      <c r="D7" s="248"/>
      <c r="E7" s="248"/>
      <c r="F7" s="248"/>
      <c r="G7" s="248"/>
      <c r="H7" s="248"/>
      <c r="I7" s="248"/>
    </row>
    <row r="8" spans="1:9" x14ac:dyDescent="0.2">
      <c r="A8" s="249" t="s">
        <v>253</v>
      </c>
      <c r="B8" s="250" t="s">
        <v>0</v>
      </c>
      <c r="C8" s="250" t="s">
        <v>159</v>
      </c>
      <c r="D8" s="250" t="s">
        <v>252</v>
      </c>
      <c r="E8" s="250" t="s">
        <v>2</v>
      </c>
      <c r="F8" s="239" t="s">
        <v>1</v>
      </c>
      <c r="G8" s="246" t="s">
        <v>457</v>
      </c>
      <c r="H8" s="246" t="s">
        <v>452</v>
      </c>
      <c r="I8" s="246" t="s">
        <v>387</v>
      </c>
    </row>
    <row r="9" spans="1:9" ht="33.75" customHeight="1" x14ac:dyDescent="0.2">
      <c r="A9" s="249"/>
      <c r="B9" s="250" t="s">
        <v>364</v>
      </c>
      <c r="C9" s="250" t="s">
        <v>365</v>
      </c>
      <c r="D9" s="250" t="s">
        <v>366</v>
      </c>
      <c r="E9" s="250" t="s">
        <v>367</v>
      </c>
      <c r="F9" s="239" t="s">
        <v>368</v>
      </c>
      <c r="G9" s="246"/>
      <c r="H9" s="246" t="s">
        <v>125</v>
      </c>
      <c r="I9" s="246" t="s">
        <v>125</v>
      </c>
    </row>
    <row r="10" spans="1:9" ht="157.5" x14ac:dyDescent="0.2">
      <c r="A10" s="147" t="s">
        <v>191</v>
      </c>
      <c r="B10" s="111" t="s">
        <v>4</v>
      </c>
      <c r="C10" s="111"/>
      <c r="D10" s="111"/>
      <c r="E10" s="111"/>
      <c r="F10" s="111"/>
      <c r="G10" s="144">
        <f>G219</f>
        <v>166991.13473000002</v>
      </c>
      <c r="H10" s="144">
        <f>H219</f>
        <v>163809.59841000001</v>
      </c>
      <c r="I10" s="144">
        <f>H10/G10*100</f>
        <v>98.094787292065476</v>
      </c>
    </row>
    <row r="11" spans="1:9" ht="31.5" x14ac:dyDescent="0.2">
      <c r="A11" s="147" t="s">
        <v>6</v>
      </c>
      <c r="B11" s="111" t="s">
        <v>4</v>
      </c>
      <c r="C11" s="111" t="s">
        <v>171</v>
      </c>
      <c r="D11" s="111" t="s">
        <v>167</v>
      </c>
      <c r="E11" s="111"/>
      <c r="F11" s="111"/>
      <c r="G11" s="144">
        <f>G12+G39+G50+G57</f>
        <v>18055.801800000001</v>
      </c>
      <c r="H11" s="144">
        <f>H12+H39+H50+H57</f>
        <v>17589.7268</v>
      </c>
      <c r="I11" s="144">
        <f t="shared" ref="I11:I70" si="0">H11/G11*100</f>
        <v>97.418696742672481</v>
      </c>
    </row>
    <row r="12" spans="1:9" ht="126" x14ac:dyDescent="0.2">
      <c r="A12" s="171" t="s">
        <v>8</v>
      </c>
      <c r="B12" s="172" t="s">
        <v>4</v>
      </c>
      <c r="C12" s="172" t="s">
        <v>171</v>
      </c>
      <c r="D12" s="172" t="s">
        <v>168</v>
      </c>
      <c r="E12" s="172"/>
      <c r="F12" s="172"/>
      <c r="G12" s="173">
        <f>G14+G34</f>
        <v>16890.1018</v>
      </c>
      <c r="H12" s="173">
        <f>H14+H34</f>
        <v>16679.0268</v>
      </c>
      <c r="I12" s="173">
        <f t="shared" si="0"/>
        <v>98.750303565369862</v>
      </c>
    </row>
    <row r="13" spans="1:9" ht="47.25" x14ac:dyDescent="0.2">
      <c r="A13" s="136" t="s">
        <v>257</v>
      </c>
      <c r="B13" s="114" t="s">
        <v>4</v>
      </c>
      <c r="C13" s="114" t="s">
        <v>171</v>
      </c>
      <c r="D13" s="114" t="s">
        <v>168</v>
      </c>
      <c r="E13" s="114" t="s">
        <v>256</v>
      </c>
      <c r="F13" s="114"/>
      <c r="G13" s="145">
        <f>G14+G34</f>
        <v>16890.1018</v>
      </c>
      <c r="H13" s="145">
        <f>H14+H34</f>
        <v>16679.0268</v>
      </c>
      <c r="I13" s="169">
        <f t="shared" si="0"/>
        <v>98.750303565369862</v>
      </c>
    </row>
    <row r="14" spans="1:9" ht="47.25" x14ac:dyDescent="0.2">
      <c r="A14" s="136" t="s">
        <v>259</v>
      </c>
      <c r="B14" s="114" t="s">
        <v>4</v>
      </c>
      <c r="C14" s="114" t="s">
        <v>171</v>
      </c>
      <c r="D14" s="114" t="s">
        <v>168</v>
      </c>
      <c r="E14" s="114" t="s">
        <v>258</v>
      </c>
      <c r="F14" s="114"/>
      <c r="G14" s="174">
        <f>G15+G25</f>
        <v>16830.1018</v>
      </c>
      <c r="H14" s="174">
        <f>H15+H25</f>
        <v>16626.0268</v>
      </c>
      <c r="I14" s="169">
        <f t="shared" si="0"/>
        <v>98.787440489516229</v>
      </c>
    </row>
    <row r="15" spans="1:9" ht="63" x14ac:dyDescent="0.2">
      <c r="A15" s="136" t="s">
        <v>265</v>
      </c>
      <c r="B15" s="114" t="s">
        <v>4</v>
      </c>
      <c r="C15" s="114" t="s">
        <v>171</v>
      </c>
      <c r="D15" s="114" t="s">
        <v>168</v>
      </c>
      <c r="E15" s="114" t="s">
        <v>264</v>
      </c>
      <c r="F15" s="114"/>
      <c r="G15" s="145">
        <f>G16</f>
        <v>3563.3618000000001</v>
      </c>
      <c r="H15" s="145">
        <f>H16</f>
        <v>3488.1787999999997</v>
      </c>
      <c r="I15" s="169">
        <f t="shared" si="0"/>
        <v>97.890110400801831</v>
      </c>
    </row>
    <row r="16" spans="1:9" ht="47.25" x14ac:dyDescent="0.2">
      <c r="A16" s="136" t="s">
        <v>267</v>
      </c>
      <c r="B16" s="114" t="s">
        <v>4</v>
      </c>
      <c r="C16" s="114" t="s">
        <v>171</v>
      </c>
      <c r="D16" s="114" t="s">
        <v>168</v>
      </c>
      <c r="E16" s="114" t="s">
        <v>266</v>
      </c>
      <c r="F16" s="114"/>
      <c r="G16" s="145">
        <f>G17+G21+G23</f>
        <v>3563.3618000000001</v>
      </c>
      <c r="H16" s="145">
        <f>H17+H21+H23</f>
        <v>3488.1787999999997</v>
      </c>
      <c r="I16" s="169">
        <f t="shared" si="0"/>
        <v>97.890110400801831</v>
      </c>
    </row>
    <row r="17" spans="1:9" ht="47.25" x14ac:dyDescent="0.2">
      <c r="A17" s="136" t="s">
        <v>259</v>
      </c>
      <c r="B17" s="114" t="s">
        <v>4</v>
      </c>
      <c r="C17" s="114" t="s">
        <v>171</v>
      </c>
      <c r="D17" s="114" t="s">
        <v>168</v>
      </c>
      <c r="E17" s="114" t="s">
        <v>212</v>
      </c>
      <c r="F17" s="114"/>
      <c r="G17" s="145">
        <f>G18+G19+G20</f>
        <v>3514.7818000000002</v>
      </c>
      <c r="H17" s="145">
        <f>H18+H19+H20</f>
        <v>3439.5987999999998</v>
      </c>
      <c r="I17" s="169">
        <f t="shared" si="0"/>
        <v>97.860948295567013</v>
      </c>
    </row>
    <row r="18" spans="1:9" ht="63" x14ac:dyDescent="0.2">
      <c r="A18" s="148" t="s">
        <v>371</v>
      </c>
      <c r="B18" s="142" t="s">
        <v>4</v>
      </c>
      <c r="C18" s="142" t="s">
        <v>171</v>
      </c>
      <c r="D18" s="142" t="s">
        <v>168</v>
      </c>
      <c r="E18" s="142" t="s">
        <v>212</v>
      </c>
      <c r="F18" s="142" t="s">
        <v>372</v>
      </c>
      <c r="G18" s="146">
        <v>3458.8</v>
      </c>
      <c r="H18" s="146">
        <v>3401.8989999999999</v>
      </c>
      <c r="I18" s="169">
        <f t="shared" si="0"/>
        <v>98.354891870012722</v>
      </c>
    </row>
    <row r="19" spans="1:9" ht="31.5" x14ac:dyDescent="0.2">
      <c r="A19" s="148" t="s">
        <v>373</v>
      </c>
      <c r="B19" s="142" t="s">
        <v>4</v>
      </c>
      <c r="C19" s="142" t="s">
        <v>171</v>
      </c>
      <c r="D19" s="142" t="s">
        <v>168</v>
      </c>
      <c r="E19" s="142" t="s">
        <v>212</v>
      </c>
      <c r="F19" s="142" t="s">
        <v>374</v>
      </c>
      <c r="G19" s="146">
        <v>40</v>
      </c>
      <c r="H19" s="146">
        <v>21.718</v>
      </c>
      <c r="I19" s="169">
        <f t="shared" si="0"/>
        <v>54.295000000000002</v>
      </c>
    </row>
    <row r="20" spans="1:9" ht="31.5" x14ac:dyDescent="0.2">
      <c r="A20" s="148" t="s">
        <v>377</v>
      </c>
      <c r="B20" s="142" t="s">
        <v>4</v>
      </c>
      <c r="C20" s="142" t="s">
        <v>171</v>
      </c>
      <c r="D20" s="142" t="s">
        <v>168</v>
      </c>
      <c r="E20" s="142" t="s">
        <v>212</v>
      </c>
      <c r="F20" s="142" t="s">
        <v>378</v>
      </c>
      <c r="G20" s="146">
        <v>15.9818</v>
      </c>
      <c r="H20" s="146">
        <v>15.9818</v>
      </c>
      <c r="I20" s="169">
        <f t="shared" si="0"/>
        <v>100</v>
      </c>
    </row>
    <row r="21" spans="1:9" ht="47.25" x14ac:dyDescent="0.2">
      <c r="A21" s="136" t="s">
        <v>268</v>
      </c>
      <c r="B21" s="114" t="s">
        <v>4</v>
      </c>
      <c r="C21" s="114" t="s">
        <v>171</v>
      </c>
      <c r="D21" s="114" t="s">
        <v>168</v>
      </c>
      <c r="E21" s="114" t="s">
        <v>213</v>
      </c>
      <c r="F21" s="114"/>
      <c r="G21" s="169">
        <f>G22</f>
        <v>45.06</v>
      </c>
      <c r="H21" s="169">
        <f>H22</f>
        <v>45.06</v>
      </c>
      <c r="I21" s="145">
        <f t="shared" si="0"/>
        <v>100</v>
      </c>
    </row>
    <row r="22" spans="1:9" ht="63" x14ac:dyDescent="0.2">
      <c r="A22" s="148" t="s">
        <v>371</v>
      </c>
      <c r="B22" s="142" t="s">
        <v>4</v>
      </c>
      <c r="C22" s="142" t="s">
        <v>171</v>
      </c>
      <c r="D22" s="142" t="s">
        <v>168</v>
      </c>
      <c r="E22" s="142" t="s">
        <v>213</v>
      </c>
      <c r="F22" s="142" t="s">
        <v>372</v>
      </c>
      <c r="G22" s="146">
        <v>45.06</v>
      </c>
      <c r="H22" s="146">
        <v>45.06</v>
      </c>
      <c r="I22" s="145">
        <f t="shared" si="0"/>
        <v>100</v>
      </c>
    </row>
    <row r="23" spans="1:9" ht="47.25" x14ac:dyDescent="0.2">
      <c r="A23" s="136" t="s">
        <v>269</v>
      </c>
      <c r="B23" s="114" t="s">
        <v>4</v>
      </c>
      <c r="C23" s="114" t="s">
        <v>171</v>
      </c>
      <c r="D23" s="114" t="s">
        <v>168</v>
      </c>
      <c r="E23" s="114" t="s">
        <v>214</v>
      </c>
      <c r="F23" s="114"/>
      <c r="G23" s="169">
        <f>G24</f>
        <v>3.52</v>
      </c>
      <c r="H23" s="169">
        <f>H24</f>
        <v>3.52</v>
      </c>
      <c r="I23" s="145">
        <f t="shared" si="0"/>
        <v>100</v>
      </c>
    </row>
    <row r="24" spans="1:9" ht="63" x14ac:dyDescent="0.2">
      <c r="A24" s="148" t="s">
        <v>371</v>
      </c>
      <c r="B24" s="142" t="s">
        <v>4</v>
      </c>
      <c r="C24" s="142" t="s">
        <v>171</v>
      </c>
      <c r="D24" s="142" t="s">
        <v>168</v>
      </c>
      <c r="E24" s="142" t="s">
        <v>214</v>
      </c>
      <c r="F24" s="142" t="s">
        <v>372</v>
      </c>
      <c r="G24" s="146">
        <v>3.52</v>
      </c>
      <c r="H24" s="146">
        <v>3.52</v>
      </c>
      <c r="I24" s="169">
        <f t="shared" si="0"/>
        <v>100</v>
      </c>
    </row>
    <row r="25" spans="1:9" ht="47.25" x14ac:dyDescent="0.2">
      <c r="A25" s="136" t="s">
        <v>261</v>
      </c>
      <c r="B25" s="114" t="s">
        <v>4</v>
      </c>
      <c r="C25" s="114" t="s">
        <v>171</v>
      </c>
      <c r="D25" s="114" t="s">
        <v>168</v>
      </c>
      <c r="E25" s="114" t="s">
        <v>260</v>
      </c>
      <c r="F25" s="114"/>
      <c r="G25" s="145">
        <f>G26+G31</f>
        <v>13266.74</v>
      </c>
      <c r="H25" s="145">
        <f>H26+H31</f>
        <v>13137.848</v>
      </c>
      <c r="I25" s="169">
        <f t="shared" si="0"/>
        <v>99.028457631641231</v>
      </c>
    </row>
    <row r="26" spans="1:9" ht="31.5" x14ac:dyDescent="0.2">
      <c r="A26" s="136" t="s">
        <v>271</v>
      </c>
      <c r="B26" s="114" t="s">
        <v>4</v>
      </c>
      <c r="C26" s="114" t="s">
        <v>171</v>
      </c>
      <c r="D26" s="114" t="s">
        <v>168</v>
      </c>
      <c r="E26" s="114" t="s">
        <v>270</v>
      </c>
      <c r="F26" s="114"/>
      <c r="G26" s="145">
        <f>G27+G29</f>
        <v>11760.483</v>
      </c>
      <c r="H26" s="145">
        <f>H27+H29</f>
        <v>11650.594999999999</v>
      </c>
      <c r="I26" s="169">
        <f t="shared" si="0"/>
        <v>99.065616607753256</v>
      </c>
    </row>
    <row r="27" spans="1:9" ht="31.5" x14ac:dyDescent="0.2">
      <c r="A27" s="136" t="s">
        <v>271</v>
      </c>
      <c r="B27" s="114" t="s">
        <v>4</v>
      </c>
      <c r="C27" s="114" t="s">
        <v>171</v>
      </c>
      <c r="D27" s="114" t="s">
        <v>168</v>
      </c>
      <c r="E27" s="114" t="s">
        <v>215</v>
      </c>
      <c r="F27" s="114"/>
      <c r="G27" s="145">
        <f>G28</f>
        <v>9897.759</v>
      </c>
      <c r="H27" s="145">
        <f>H28</f>
        <v>9846.8619999999992</v>
      </c>
      <c r="I27" s="169">
        <f t="shared" si="0"/>
        <v>99.485772486478993</v>
      </c>
    </row>
    <row r="28" spans="1:9" ht="141.75" x14ac:dyDescent="0.2">
      <c r="A28" s="148" t="s">
        <v>369</v>
      </c>
      <c r="B28" s="142" t="s">
        <v>4</v>
      </c>
      <c r="C28" s="142" t="s">
        <v>171</v>
      </c>
      <c r="D28" s="142" t="s">
        <v>168</v>
      </c>
      <c r="E28" s="142" t="s">
        <v>215</v>
      </c>
      <c r="F28" s="142" t="s">
        <v>370</v>
      </c>
      <c r="G28" s="146">
        <v>9897.759</v>
      </c>
      <c r="H28" s="146">
        <v>9846.8619999999992</v>
      </c>
      <c r="I28" s="169">
        <f t="shared" si="0"/>
        <v>99.485772486478993</v>
      </c>
    </row>
    <row r="29" spans="1:9" ht="31.5" x14ac:dyDescent="0.2">
      <c r="A29" s="136" t="s">
        <v>272</v>
      </c>
      <c r="B29" s="114" t="s">
        <v>4</v>
      </c>
      <c r="C29" s="114" t="s">
        <v>171</v>
      </c>
      <c r="D29" s="114" t="s">
        <v>168</v>
      </c>
      <c r="E29" s="114" t="s">
        <v>216</v>
      </c>
      <c r="F29" s="114"/>
      <c r="G29" s="145">
        <f>G30</f>
        <v>1862.7239999999999</v>
      </c>
      <c r="H29" s="145">
        <f>H30</f>
        <v>1803.7329999999999</v>
      </c>
      <c r="I29" s="169">
        <f t="shared" si="0"/>
        <v>96.833078867293281</v>
      </c>
    </row>
    <row r="30" spans="1:9" ht="141.75" x14ac:dyDescent="0.2">
      <c r="A30" s="148" t="s">
        <v>369</v>
      </c>
      <c r="B30" s="142" t="s">
        <v>4</v>
      </c>
      <c r="C30" s="142" t="s">
        <v>171</v>
      </c>
      <c r="D30" s="142" t="s">
        <v>168</v>
      </c>
      <c r="E30" s="142" t="s">
        <v>216</v>
      </c>
      <c r="F30" s="142" t="s">
        <v>370</v>
      </c>
      <c r="G30" s="146">
        <v>1862.7239999999999</v>
      </c>
      <c r="H30" s="146">
        <v>1803.7329999999999</v>
      </c>
      <c r="I30" s="169">
        <f t="shared" si="0"/>
        <v>96.833078867293281</v>
      </c>
    </row>
    <row r="31" spans="1:9" ht="78.75" x14ac:dyDescent="0.2">
      <c r="A31" s="136" t="s">
        <v>263</v>
      </c>
      <c r="B31" s="114" t="s">
        <v>4</v>
      </c>
      <c r="C31" s="114" t="s">
        <v>171</v>
      </c>
      <c r="D31" s="114" t="s">
        <v>168</v>
      </c>
      <c r="E31" s="114" t="s">
        <v>262</v>
      </c>
      <c r="F31" s="114"/>
      <c r="G31" s="145">
        <f>G32</f>
        <v>1506.2570000000001</v>
      </c>
      <c r="H31" s="145">
        <f>H32</f>
        <v>1487.2529999999999</v>
      </c>
      <c r="I31" s="169">
        <f t="shared" si="0"/>
        <v>98.738329514817181</v>
      </c>
    </row>
    <row r="32" spans="1:9" ht="78.75" x14ac:dyDescent="0.2">
      <c r="A32" s="136" t="s">
        <v>263</v>
      </c>
      <c r="B32" s="114" t="s">
        <v>4</v>
      </c>
      <c r="C32" s="114" t="s">
        <v>171</v>
      </c>
      <c r="D32" s="114" t="s">
        <v>168</v>
      </c>
      <c r="E32" s="114" t="s">
        <v>217</v>
      </c>
      <c r="F32" s="114"/>
      <c r="G32" s="145">
        <f>G33</f>
        <v>1506.2570000000001</v>
      </c>
      <c r="H32" s="145">
        <f>H33</f>
        <v>1487.2529999999999</v>
      </c>
      <c r="I32" s="169">
        <f t="shared" si="0"/>
        <v>98.738329514817181</v>
      </c>
    </row>
    <row r="33" spans="1:11" ht="141.75" x14ac:dyDescent="0.2">
      <c r="A33" s="148" t="s">
        <v>369</v>
      </c>
      <c r="B33" s="142" t="s">
        <v>4</v>
      </c>
      <c r="C33" s="142" t="s">
        <v>171</v>
      </c>
      <c r="D33" s="142" t="s">
        <v>168</v>
      </c>
      <c r="E33" s="142" t="s">
        <v>217</v>
      </c>
      <c r="F33" s="142" t="s">
        <v>370</v>
      </c>
      <c r="G33" s="146">
        <v>1506.2570000000001</v>
      </c>
      <c r="H33" s="146">
        <v>1487.2529999999999</v>
      </c>
      <c r="I33" s="169">
        <f t="shared" si="0"/>
        <v>98.738329514817181</v>
      </c>
    </row>
    <row r="34" spans="1:11" ht="31.5" x14ac:dyDescent="0.2">
      <c r="A34" s="136" t="s">
        <v>274</v>
      </c>
      <c r="B34" s="114" t="s">
        <v>4</v>
      </c>
      <c r="C34" s="114" t="s">
        <v>171</v>
      </c>
      <c r="D34" s="114" t="s">
        <v>168</v>
      </c>
      <c r="E34" s="114" t="s">
        <v>273</v>
      </c>
      <c r="F34" s="114"/>
      <c r="G34" s="145">
        <f t="shared" ref="G34:H37" si="1">G35</f>
        <v>60</v>
      </c>
      <c r="H34" s="145">
        <f t="shared" si="1"/>
        <v>53</v>
      </c>
      <c r="I34" s="169">
        <f t="shared" si="0"/>
        <v>88.333333333333329</v>
      </c>
    </row>
    <row r="35" spans="1:11" ht="15.75" x14ac:dyDescent="0.2">
      <c r="A35" s="136" t="s">
        <v>11</v>
      </c>
      <c r="B35" s="114" t="s">
        <v>4</v>
      </c>
      <c r="C35" s="114" t="s">
        <v>171</v>
      </c>
      <c r="D35" s="114" t="s">
        <v>168</v>
      </c>
      <c r="E35" s="114" t="s">
        <v>275</v>
      </c>
      <c r="F35" s="114"/>
      <c r="G35" s="145">
        <f t="shared" si="1"/>
        <v>60</v>
      </c>
      <c r="H35" s="145">
        <f t="shared" si="1"/>
        <v>53</v>
      </c>
      <c r="I35" s="169">
        <f t="shared" si="0"/>
        <v>88.333333333333329</v>
      </c>
    </row>
    <row r="36" spans="1:11" ht="31.5" x14ac:dyDescent="0.2">
      <c r="A36" s="136" t="s">
        <v>277</v>
      </c>
      <c r="B36" s="114" t="s">
        <v>4</v>
      </c>
      <c r="C36" s="114" t="s">
        <v>171</v>
      </c>
      <c r="D36" s="114" t="s">
        <v>168</v>
      </c>
      <c r="E36" s="114" t="s">
        <v>276</v>
      </c>
      <c r="F36" s="114"/>
      <c r="G36" s="145">
        <f t="shared" si="1"/>
        <v>60</v>
      </c>
      <c r="H36" s="145">
        <f t="shared" si="1"/>
        <v>53</v>
      </c>
      <c r="I36" s="169">
        <f t="shared" si="0"/>
        <v>88.333333333333329</v>
      </c>
    </row>
    <row r="37" spans="1:11" ht="31.5" x14ac:dyDescent="0.2">
      <c r="A37" s="136" t="s">
        <v>278</v>
      </c>
      <c r="B37" s="114" t="s">
        <v>4</v>
      </c>
      <c r="C37" s="114" t="s">
        <v>171</v>
      </c>
      <c r="D37" s="114" t="s">
        <v>168</v>
      </c>
      <c r="E37" s="114" t="s">
        <v>218</v>
      </c>
      <c r="F37" s="114"/>
      <c r="G37" s="145">
        <f t="shared" si="1"/>
        <v>60</v>
      </c>
      <c r="H37" s="145">
        <f t="shared" si="1"/>
        <v>53</v>
      </c>
      <c r="I37" s="169">
        <f t="shared" si="0"/>
        <v>88.333333333333329</v>
      </c>
    </row>
    <row r="38" spans="1:11" ht="63" x14ac:dyDescent="0.2">
      <c r="A38" s="148" t="s">
        <v>371</v>
      </c>
      <c r="B38" s="142" t="s">
        <v>4</v>
      </c>
      <c r="C38" s="142" t="s">
        <v>171</v>
      </c>
      <c r="D38" s="142" t="s">
        <v>168</v>
      </c>
      <c r="E38" s="142" t="s">
        <v>218</v>
      </c>
      <c r="F38" s="142" t="s">
        <v>372</v>
      </c>
      <c r="G38" s="146">
        <v>60</v>
      </c>
      <c r="H38" s="146">
        <v>53</v>
      </c>
      <c r="I38" s="169">
        <f t="shared" si="0"/>
        <v>88.333333333333329</v>
      </c>
    </row>
    <row r="39" spans="1:11" ht="94.5" x14ac:dyDescent="0.2">
      <c r="A39" s="171" t="s">
        <v>190</v>
      </c>
      <c r="B39" s="172" t="s">
        <v>4</v>
      </c>
      <c r="C39" s="172" t="s">
        <v>171</v>
      </c>
      <c r="D39" s="172" t="s">
        <v>189</v>
      </c>
      <c r="E39" s="172"/>
      <c r="F39" s="172"/>
      <c r="G39" s="173">
        <f t="shared" ref="G39:H42" si="2">G40</f>
        <v>229.7</v>
      </c>
      <c r="H39" s="173">
        <f t="shared" si="2"/>
        <v>229.7</v>
      </c>
      <c r="I39" s="173">
        <f t="shared" si="0"/>
        <v>100</v>
      </c>
    </row>
    <row r="40" spans="1:11" ht="47.25" x14ac:dyDescent="0.2">
      <c r="A40" s="136" t="s">
        <v>257</v>
      </c>
      <c r="B40" s="114" t="s">
        <v>4</v>
      </c>
      <c r="C40" s="114" t="s">
        <v>171</v>
      </c>
      <c r="D40" s="114" t="s">
        <v>189</v>
      </c>
      <c r="E40" s="114" t="s">
        <v>256</v>
      </c>
      <c r="F40" s="114"/>
      <c r="G40" s="145">
        <f t="shared" si="2"/>
        <v>229.7</v>
      </c>
      <c r="H40" s="145">
        <f t="shared" si="2"/>
        <v>229.7</v>
      </c>
      <c r="I40" s="169">
        <f t="shared" si="0"/>
        <v>100</v>
      </c>
    </row>
    <row r="41" spans="1:11" ht="31.5" x14ac:dyDescent="0.2">
      <c r="A41" s="136" t="s">
        <v>274</v>
      </c>
      <c r="B41" s="114" t="s">
        <v>4</v>
      </c>
      <c r="C41" s="114" t="s">
        <v>171</v>
      </c>
      <c r="D41" s="114" t="s">
        <v>189</v>
      </c>
      <c r="E41" s="114" t="s">
        <v>273</v>
      </c>
      <c r="F41" s="114"/>
      <c r="G41" s="145">
        <f t="shared" si="2"/>
        <v>229.7</v>
      </c>
      <c r="H41" s="145">
        <f t="shared" si="2"/>
        <v>229.7</v>
      </c>
      <c r="I41" s="169">
        <f t="shared" si="0"/>
        <v>100</v>
      </c>
    </row>
    <row r="42" spans="1:11" ht="15.75" x14ac:dyDescent="0.2">
      <c r="A42" s="136" t="s">
        <v>11</v>
      </c>
      <c r="B42" s="114" t="s">
        <v>4</v>
      </c>
      <c r="C42" s="114" t="s">
        <v>171</v>
      </c>
      <c r="D42" s="114" t="s">
        <v>189</v>
      </c>
      <c r="E42" s="114" t="s">
        <v>275</v>
      </c>
      <c r="F42" s="114"/>
      <c r="G42" s="145">
        <f t="shared" si="2"/>
        <v>229.7</v>
      </c>
      <c r="H42" s="145">
        <f t="shared" si="2"/>
        <v>229.7</v>
      </c>
      <c r="I42" s="169">
        <f t="shared" si="0"/>
        <v>100</v>
      </c>
    </row>
    <row r="43" spans="1:11" ht="31.5" x14ac:dyDescent="0.2">
      <c r="A43" s="136" t="s">
        <v>277</v>
      </c>
      <c r="B43" s="114" t="s">
        <v>4</v>
      </c>
      <c r="C43" s="114" t="s">
        <v>171</v>
      </c>
      <c r="D43" s="114" t="s">
        <v>189</v>
      </c>
      <c r="E43" s="114" t="s">
        <v>276</v>
      </c>
      <c r="F43" s="114"/>
      <c r="G43" s="145">
        <f>G44+G46+G48</f>
        <v>229.7</v>
      </c>
      <c r="H43" s="145">
        <f>H44+H46+H48</f>
        <v>229.7</v>
      </c>
      <c r="I43" s="169">
        <f t="shared" si="0"/>
        <v>100</v>
      </c>
    </row>
    <row r="44" spans="1:11" ht="78.75" x14ac:dyDescent="0.2">
      <c r="A44" s="136" t="s">
        <v>279</v>
      </c>
      <c r="B44" s="114" t="s">
        <v>4</v>
      </c>
      <c r="C44" s="114" t="s">
        <v>171</v>
      </c>
      <c r="D44" s="114" t="s">
        <v>189</v>
      </c>
      <c r="E44" s="114" t="s">
        <v>219</v>
      </c>
      <c r="F44" s="114"/>
      <c r="G44" s="145">
        <f>G45</f>
        <v>133.80000000000001</v>
      </c>
      <c r="H44" s="145">
        <f>H45</f>
        <v>133.80000000000001</v>
      </c>
      <c r="I44" s="169">
        <f t="shared" si="0"/>
        <v>100</v>
      </c>
      <c r="K44" s="168"/>
    </row>
    <row r="45" spans="1:11" ht="31.5" x14ac:dyDescent="0.2">
      <c r="A45" s="148" t="s">
        <v>375</v>
      </c>
      <c r="B45" s="142" t="s">
        <v>4</v>
      </c>
      <c r="C45" s="142" t="s">
        <v>171</v>
      </c>
      <c r="D45" s="142" t="s">
        <v>189</v>
      </c>
      <c r="E45" s="142" t="s">
        <v>219</v>
      </c>
      <c r="F45" s="142" t="s">
        <v>376</v>
      </c>
      <c r="G45" s="146">
        <v>133.80000000000001</v>
      </c>
      <c r="H45" s="146">
        <v>133.80000000000001</v>
      </c>
      <c r="I45" s="169">
        <f t="shared" si="0"/>
        <v>100</v>
      </c>
    </row>
    <row r="46" spans="1:11" ht="94.5" x14ac:dyDescent="0.2">
      <c r="A46" s="136" t="s">
        <v>280</v>
      </c>
      <c r="B46" s="114" t="s">
        <v>4</v>
      </c>
      <c r="C46" s="114" t="s">
        <v>171</v>
      </c>
      <c r="D46" s="114" t="s">
        <v>189</v>
      </c>
      <c r="E46" s="114" t="s">
        <v>220</v>
      </c>
      <c r="F46" s="114"/>
      <c r="G46" s="145">
        <f>G47</f>
        <v>46.1</v>
      </c>
      <c r="H46" s="145">
        <f>H47</f>
        <v>46.1</v>
      </c>
      <c r="I46" s="169">
        <f t="shared" si="0"/>
        <v>100</v>
      </c>
    </row>
    <row r="47" spans="1:11" ht="31.5" x14ac:dyDescent="0.2">
      <c r="A47" s="148" t="s">
        <v>375</v>
      </c>
      <c r="B47" s="142" t="s">
        <v>4</v>
      </c>
      <c r="C47" s="142" t="s">
        <v>171</v>
      </c>
      <c r="D47" s="142" t="s">
        <v>189</v>
      </c>
      <c r="E47" s="142" t="s">
        <v>220</v>
      </c>
      <c r="F47" s="142" t="s">
        <v>376</v>
      </c>
      <c r="G47" s="146">
        <v>46.1</v>
      </c>
      <c r="H47" s="146">
        <v>46.1</v>
      </c>
      <c r="I47" s="169">
        <f t="shared" si="0"/>
        <v>100</v>
      </c>
    </row>
    <row r="48" spans="1:11" ht="126" x14ac:dyDescent="0.2">
      <c r="A48" s="136" t="s">
        <v>281</v>
      </c>
      <c r="B48" s="114" t="s">
        <v>4</v>
      </c>
      <c r="C48" s="114" t="s">
        <v>171</v>
      </c>
      <c r="D48" s="114" t="s">
        <v>189</v>
      </c>
      <c r="E48" s="114" t="s">
        <v>221</v>
      </c>
      <c r="F48" s="114"/>
      <c r="G48" s="145">
        <f>G49</f>
        <v>49.8</v>
      </c>
      <c r="H48" s="145">
        <f>H49</f>
        <v>49.8</v>
      </c>
      <c r="I48" s="169">
        <f t="shared" si="0"/>
        <v>100</v>
      </c>
    </row>
    <row r="49" spans="1:9" ht="31.5" x14ac:dyDescent="0.2">
      <c r="A49" s="148" t="s">
        <v>375</v>
      </c>
      <c r="B49" s="142" t="s">
        <v>4</v>
      </c>
      <c r="C49" s="142" t="s">
        <v>171</v>
      </c>
      <c r="D49" s="142" t="s">
        <v>189</v>
      </c>
      <c r="E49" s="142" t="s">
        <v>221</v>
      </c>
      <c r="F49" s="142" t="s">
        <v>376</v>
      </c>
      <c r="G49" s="146">
        <v>49.8</v>
      </c>
      <c r="H49" s="146">
        <v>49.8</v>
      </c>
      <c r="I49" s="169">
        <f t="shared" si="0"/>
        <v>100</v>
      </c>
    </row>
    <row r="50" spans="1:9" ht="15.75" x14ac:dyDescent="0.2">
      <c r="A50" s="171" t="s">
        <v>13</v>
      </c>
      <c r="B50" s="172" t="s">
        <v>4</v>
      </c>
      <c r="C50" s="172" t="s">
        <v>171</v>
      </c>
      <c r="D50" s="172" t="s">
        <v>165</v>
      </c>
      <c r="E50" s="172"/>
      <c r="F50" s="172"/>
      <c r="G50" s="173">
        <f t="shared" ref="G50:H55" si="3">G51</f>
        <v>200</v>
      </c>
      <c r="H50" s="173">
        <f t="shared" si="3"/>
        <v>0</v>
      </c>
      <c r="I50" s="173">
        <f t="shared" si="0"/>
        <v>0</v>
      </c>
    </row>
    <row r="51" spans="1:9" ht="47.25" x14ac:dyDescent="0.2">
      <c r="A51" s="136" t="s">
        <v>257</v>
      </c>
      <c r="B51" s="114" t="s">
        <v>4</v>
      </c>
      <c r="C51" s="114" t="s">
        <v>171</v>
      </c>
      <c r="D51" s="114" t="s">
        <v>165</v>
      </c>
      <c r="E51" s="114" t="s">
        <v>256</v>
      </c>
      <c r="F51" s="114"/>
      <c r="G51" s="145">
        <f t="shared" si="3"/>
        <v>200</v>
      </c>
      <c r="H51" s="145">
        <f t="shared" si="3"/>
        <v>0</v>
      </c>
      <c r="I51" s="169">
        <f t="shared" si="0"/>
        <v>0</v>
      </c>
    </row>
    <row r="52" spans="1:9" ht="31.5" x14ac:dyDescent="0.2">
      <c r="A52" s="136" t="s">
        <v>274</v>
      </c>
      <c r="B52" s="114" t="s">
        <v>4</v>
      </c>
      <c r="C52" s="114" t="s">
        <v>171</v>
      </c>
      <c r="D52" s="114" t="s">
        <v>165</v>
      </c>
      <c r="E52" s="114" t="s">
        <v>273</v>
      </c>
      <c r="F52" s="114"/>
      <c r="G52" s="145">
        <f t="shared" si="3"/>
        <v>200</v>
      </c>
      <c r="H52" s="145">
        <f t="shared" si="3"/>
        <v>0</v>
      </c>
      <c r="I52" s="169">
        <f t="shared" si="0"/>
        <v>0</v>
      </c>
    </row>
    <row r="53" spans="1:9" ht="15.75" x14ac:dyDescent="0.2">
      <c r="A53" s="136" t="s">
        <v>11</v>
      </c>
      <c r="B53" s="114" t="s">
        <v>4</v>
      </c>
      <c r="C53" s="114" t="s">
        <v>171</v>
      </c>
      <c r="D53" s="114" t="s">
        <v>165</v>
      </c>
      <c r="E53" s="114" t="s">
        <v>275</v>
      </c>
      <c r="F53" s="114"/>
      <c r="G53" s="145">
        <f t="shared" si="3"/>
        <v>200</v>
      </c>
      <c r="H53" s="145">
        <f t="shared" si="3"/>
        <v>0</v>
      </c>
      <c r="I53" s="169">
        <f t="shared" si="0"/>
        <v>0</v>
      </c>
    </row>
    <row r="54" spans="1:9" ht="15.75" x14ac:dyDescent="0.2">
      <c r="A54" s="136" t="s">
        <v>283</v>
      </c>
      <c r="B54" s="114" t="s">
        <v>4</v>
      </c>
      <c r="C54" s="114" t="s">
        <v>171</v>
      </c>
      <c r="D54" s="114" t="s">
        <v>165</v>
      </c>
      <c r="E54" s="114" t="s">
        <v>282</v>
      </c>
      <c r="F54" s="114"/>
      <c r="G54" s="145">
        <f t="shared" si="3"/>
        <v>200</v>
      </c>
      <c r="H54" s="145">
        <f t="shared" si="3"/>
        <v>0</v>
      </c>
      <c r="I54" s="169">
        <f t="shared" si="0"/>
        <v>0</v>
      </c>
    </row>
    <row r="55" spans="1:9" ht="31.5" x14ac:dyDescent="0.2">
      <c r="A55" s="136" t="s">
        <v>284</v>
      </c>
      <c r="B55" s="114" t="s">
        <v>4</v>
      </c>
      <c r="C55" s="114" t="s">
        <v>171</v>
      </c>
      <c r="D55" s="114" t="s">
        <v>165</v>
      </c>
      <c r="E55" s="114" t="s">
        <v>222</v>
      </c>
      <c r="F55" s="114"/>
      <c r="G55" s="145">
        <f t="shared" si="3"/>
        <v>200</v>
      </c>
      <c r="H55" s="145">
        <f t="shared" si="3"/>
        <v>0</v>
      </c>
      <c r="I55" s="169">
        <f t="shared" si="0"/>
        <v>0</v>
      </c>
    </row>
    <row r="56" spans="1:9" ht="31.5" x14ac:dyDescent="0.2">
      <c r="A56" s="148" t="s">
        <v>377</v>
      </c>
      <c r="B56" s="142" t="s">
        <v>4</v>
      </c>
      <c r="C56" s="142" t="s">
        <v>171</v>
      </c>
      <c r="D56" s="142" t="s">
        <v>165</v>
      </c>
      <c r="E56" s="142" t="s">
        <v>222</v>
      </c>
      <c r="F56" s="142" t="s">
        <v>378</v>
      </c>
      <c r="G56" s="146">
        <v>200</v>
      </c>
      <c r="H56" s="146">
        <v>0</v>
      </c>
      <c r="I56" s="169">
        <f t="shared" si="0"/>
        <v>0</v>
      </c>
    </row>
    <row r="57" spans="1:9" ht="47.25" x14ac:dyDescent="0.2">
      <c r="A57" s="171" t="s">
        <v>15</v>
      </c>
      <c r="B57" s="172" t="s">
        <v>4</v>
      </c>
      <c r="C57" s="172" t="s">
        <v>171</v>
      </c>
      <c r="D57" s="172" t="s">
        <v>188</v>
      </c>
      <c r="E57" s="172"/>
      <c r="F57" s="172"/>
      <c r="G57" s="173">
        <f t="shared" ref="G57:H64" si="4">G58</f>
        <v>736</v>
      </c>
      <c r="H57" s="173">
        <f t="shared" si="4"/>
        <v>681</v>
      </c>
      <c r="I57" s="173">
        <f t="shared" si="0"/>
        <v>92.527173913043484</v>
      </c>
    </row>
    <row r="58" spans="1:9" ht="47.25" x14ac:dyDescent="0.2">
      <c r="A58" s="136" t="s">
        <v>257</v>
      </c>
      <c r="B58" s="114" t="s">
        <v>4</v>
      </c>
      <c r="C58" s="114" t="s">
        <v>171</v>
      </c>
      <c r="D58" s="114" t="s">
        <v>188</v>
      </c>
      <c r="E58" s="114" t="s">
        <v>256</v>
      </c>
      <c r="F58" s="114"/>
      <c r="G58" s="145">
        <f t="shared" si="4"/>
        <v>736</v>
      </c>
      <c r="H58" s="145">
        <f t="shared" si="4"/>
        <v>681</v>
      </c>
      <c r="I58" s="169">
        <f t="shared" si="0"/>
        <v>92.527173913043484</v>
      </c>
    </row>
    <row r="59" spans="1:9" ht="31.5" x14ac:dyDescent="0.2">
      <c r="A59" s="136" t="s">
        <v>274</v>
      </c>
      <c r="B59" s="114" t="s">
        <v>4</v>
      </c>
      <c r="C59" s="114" t="s">
        <v>171</v>
      </c>
      <c r="D59" s="114" t="s">
        <v>188</v>
      </c>
      <c r="E59" s="114" t="s">
        <v>273</v>
      </c>
      <c r="F59" s="114"/>
      <c r="G59" s="145">
        <f t="shared" si="4"/>
        <v>736</v>
      </c>
      <c r="H59" s="145">
        <f t="shared" si="4"/>
        <v>681</v>
      </c>
      <c r="I59" s="169">
        <f t="shared" si="0"/>
        <v>92.527173913043484</v>
      </c>
    </row>
    <row r="60" spans="1:9" ht="15.75" x14ac:dyDescent="0.2">
      <c r="A60" s="136" t="s">
        <v>11</v>
      </c>
      <c r="B60" s="114" t="s">
        <v>4</v>
      </c>
      <c r="C60" s="114" t="s">
        <v>171</v>
      </c>
      <c r="D60" s="114" t="s">
        <v>188</v>
      </c>
      <c r="E60" s="114" t="s">
        <v>275</v>
      </c>
      <c r="F60" s="114"/>
      <c r="G60" s="145">
        <f t="shared" si="4"/>
        <v>736</v>
      </c>
      <c r="H60" s="145">
        <f t="shared" si="4"/>
        <v>681</v>
      </c>
      <c r="I60" s="169">
        <f t="shared" si="0"/>
        <v>92.527173913043484</v>
      </c>
    </row>
    <row r="61" spans="1:9" ht="15.75" x14ac:dyDescent="0.2">
      <c r="A61" s="136" t="s">
        <v>283</v>
      </c>
      <c r="B61" s="114" t="s">
        <v>4</v>
      </c>
      <c r="C61" s="114" t="s">
        <v>171</v>
      </c>
      <c r="D61" s="114" t="s">
        <v>188</v>
      </c>
      <c r="E61" s="114" t="s">
        <v>282</v>
      </c>
      <c r="F61" s="114"/>
      <c r="G61" s="145">
        <f>G62+G64</f>
        <v>736</v>
      </c>
      <c r="H61" s="145">
        <f>H62+H64</f>
        <v>681</v>
      </c>
      <c r="I61" s="169">
        <f t="shared" si="0"/>
        <v>92.527173913043484</v>
      </c>
    </row>
    <row r="62" spans="1:9" ht="63" x14ac:dyDescent="0.2">
      <c r="A62" s="136" t="s">
        <v>424</v>
      </c>
      <c r="B62" s="114" t="s">
        <v>4</v>
      </c>
      <c r="C62" s="114" t="s">
        <v>171</v>
      </c>
      <c r="D62" s="114" t="s">
        <v>188</v>
      </c>
      <c r="E62" s="114" t="s">
        <v>425</v>
      </c>
      <c r="F62" s="114"/>
      <c r="G62" s="145">
        <f>G63</f>
        <v>396</v>
      </c>
      <c r="H62" s="145">
        <f>H63</f>
        <v>396</v>
      </c>
      <c r="I62" s="169">
        <f t="shared" si="0"/>
        <v>100</v>
      </c>
    </row>
    <row r="63" spans="1:9" ht="63" x14ac:dyDescent="0.2">
      <c r="A63" s="148" t="s">
        <v>371</v>
      </c>
      <c r="B63" s="142" t="s">
        <v>4</v>
      </c>
      <c r="C63" s="142" t="s">
        <v>171</v>
      </c>
      <c r="D63" s="142" t="s">
        <v>188</v>
      </c>
      <c r="E63" s="142" t="s">
        <v>425</v>
      </c>
      <c r="F63" s="142" t="s">
        <v>372</v>
      </c>
      <c r="G63" s="146">
        <v>396</v>
      </c>
      <c r="H63" s="146">
        <v>396</v>
      </c>
      <c r="I63" s="169">
        <f t="shared" si="0"/>
        <v>100</v>
      </c>
    </row>
    <row r="64" spans="1:9" ht="110.25" x14ac:dyDescent="0.2">
      <c r="A64" s="136" t="s">
        <v>285</v>
      </c>
      <c r="B64" s="114" t="s">
        <v>4</v>
      </c>
      <c r="C64" s="114" t="s">
        <v>171</v>
      </c>
      <c r="D64" s="114" t="s">
        <v>188</v>
      </c>
      <c r="E64" s="114" t="s">
        <v>223</v>
      </c>
      <c r="F64" s="114"/>
      <c r="G64" s="145">
        <f t="shared" si="4"/>
        <v>340</v>
      </c>
      <c r="H64" s="145">
        <f t="shared" si="4"/>
        <v>285</v>
      </c>
      <c r="I64" s="169">
        <f t="shared" si="0"/>
        <v>83.82352941176471</v>
      </c>
    </row>
    <row r="65" spans="1:9" ht="63" x14ac:dyDescent="0.2">
      <c r="A65" s="148" t="s">
        <v>371</v>
      </c>
      <c r="B65" s="142" t="s">
        <v>4</v>
      </c>
      <c r="C65" s="142" t="s">
        <v>171</v>
      </c>
      <c r="D65" s="142" t="s">
        <v>188</v>
      </c>
      <c r="E65" s="142" t="s">
        <v>223</v>
      </c>
      <c r="F65" s="142" t="s">
        <v>372</v>
      </c>
      <c r="G65" s="146">
        <v>340</v>
      </c>
      <c r="H65" s="146">
        <v>285</v>
      </c>
      <c r="I65" s="169">
        <f t="shared" si="0"/>
        <v>83.82352941176471</v>
      </c>
    </row>
    <row r="66" spans="1:9" ht="31.5" x14ac:dyDescent="0.2">
      <c r="A66" s="171" t="s">
        <v>34</v>
      </c>
      <c r="B66" s="172" t="s">
        <v>4</v>
      </c>
      <c r="C66" s="172" t="s">
        <v>164</v>
      </c>
      <c r="D66" s="172" t="s">
        <v>167</v>
      </c>
      <c r="E66" s="172"/>
      <c r="F66" s="172"/>
      <c r="G66" s="173">
        <f t="shared" ref="G66:H72" si="5">G67</f>
        <v>299.60000000000002</v>
      </c>
      <c r="H66" s="173">
        <f t="shared" si="5"/>
        <v>299.60000000000002</v>
      </c>
      <c r="I66" s="173">
        <f t="shared" si="0"/>
        <v>100</v>
      </c>
    </row>
    <row r="67" spans="1:9" ht="31.5" x14ac:dyDescent="0.2">
      <c r="A67" s="147" t="s">
        <v>103</v>
      </c>
      <c r="B67" s="111" t="s">
        <v>4</v>
      </c>
      <c r="C67" s="111" t="s">
        <v>164</v>
      </c>
      <c r="D67" s="111" t="s">
        <v>179</v>
      </c>
      <c r="E67" s="111"/>
      <c r="F67" s="111"/>
      <c r="G67" s="144">
        <f t="shared" si="5"/>
        <v>299.60000000000002</v>
      </c>
      <c r="H67" s="144">
        <f t="shared" si="5"/>
        <v>299.60000000000002</v>
      </c>
      <c r="I67" s="144">
        <f t="shared" si="0"/>
        <v>100</v>
      </c>
    </row>
    <row r="68" spans="1:9" ht="47.25" x14ac:dyDescent="0.2">
      <c r="A68" s="136" t="s">
        <v>257</v>
      </c>
      <c r="B68" s="114" t="s">
        <v>4</v>
      </c>
      <c r="C68" s="114" t="s">
        <v>164</v>
      </c>
      <c r="D68" s="114" t="s">
        <v>179</v>
      </c>
      <c r="E68" s="114" t="s">
        <v>256</v>
      </c>
      <c r="F68" s="114"/>
      <c r="G68" s="145">
        <f t="shared" si="5"/>
        <v>299.60000000000002</v>
      </c>
      <c r="H68" s="145">
        <f t="shared" si="5"/>
        <v>299.60000000000002</v>
      </c>
      <c r="I68" s="169">
        <f t="shared" si="0"/>
        <v>100</v>
      </c>
    </row>
    <row r="69" spans="1:9" ht="31.5" x14ac:dyDescent="0.2">
      <c r="A69" s="136" t="s">
        <v>274</v>
      </c>
      <c r="B69" s="114" t="s">
        <v>4</v>
      </c>
      <c r="C69" s="114" t="s">
        <v>164</v>
      </c>
      <c r="D69" s="114" t="s">
        <v>179</v>
      </c>
      <c r="E69" s="114" t="s">
        <v>273</v>
      </c>
      <c r="F69" s="114"/>
      <c r="G69" s="145">
        <f t="shared" si="5"/>
        <v>299.60000000000002</v>
      </c>
      <c r="H69" s="145">
        <f t="shared" si="5"/>
        <v>299.60000000000002</v>
      </c>
      <c r="I69" s="169">
        <f t="shared" si="0"/>
        <v>100</v>
      </c>
    </row>
    <row r="70" spans="1:9" ht="15.75" x14ac:dyDescent="0.2">
      <c r="A70" s="136" t="s">
        <v>11</v>
      </c>
      <c r="B70" s="114" t="s">
        <v>4</v>
      </c>
      <c r="C70" s="114" t="s">
        <v>164</v>
      </c>
      <c r="D70" s="114" t="s">
        <v>179</v>
      </c>
      <c r="E70" s="114" t="s">
        <v>275</v>
      </c>
      <c r="F70" s="114"/>
      <c r="G70" s="145">
        <f t="shared" si="5"/>
        <v>299.60000000000002</v>
      </c>
      <c r="H70" s="145">
        <f t="shared" si="5"/>
        <v>299.60000000000002</v>
      </c>
      <c r="I70" s="169">
        <f t="shared" si="0"/>
        <v>100</v>
      </c>
    </row>
    <row r="71" spans="1:9" ht="15.75" x14ac:dyDescent="0.2">
      <c r="A71" s="136" t="s">
        <v>283</v>
      </c>
      <c r="B71" s="114" t="s">
        <v>4</v>
      </c>
      <c r="C71" s="114" t="s">
        <v>164</v>
      </c>
      <c r="D71" s="114" t="s">
        <v>179</v>
      </c>
      <c r="E71" s="114" t="s">
        <v>282</v>
      </c>
      <c r="F71" s="114"/>
      <c r="G71" s="145">
        <f t="shared" si="5"/>
        <v>299.60000000000002</v>
      </c>
      <c r="H71" s="145">
        <f t="shared" si="5"/>
        <v>299.60000000000002</v>
      </c>
      <c r="I71" s="169">
        <f t="shared" ref="I71:I139" si="6">H71/G71*100</f>
        <v>100</v>
      </c>
    </row>
    <row r="72" spans="1:9" ht="63" x14ac:dyDescent="0.2">
      <c r="A72" s="136" t="s">
        <v>286</v>
      </c>
      <c r="B72" s="114" t="s">
        <v>4</v>
      </c>
      <c r="C72" s="114" t="s">
        <v>164</v>
      </c>
      <c r="D72" s="114" t="s">
        <v>179</v>
      </c>
      <c r="E72" s="114" t="s">
        <v>224</v>
      </c>
      <c r="F72" s="114"/>
      <c r="G72" s="145">
        <f t="shared" si="5"/>
        <v>299.60000000000002</v>
      </c>
      <c r="H72" s="145">
        <f t="shared" si="5"/>
        <v>299.60000000000002</v>
      </c>
      <c r="I72" s="169">
        <f t="shared" si="6"/>
        <v>100</v>
      </c>
    </row>
    <row r="73" spans="1:9" ht="141.75" x14ac:dyDescent="0.2">
      <c r="A73" s="148" t="s">
        <v>369</v>
      </c>
      <c r="B73" s="142" t="s">
        <v>4</v>
      </c>
      <c r="C73" s="142" t="s">
        <v>164</v>
      </c>
      <c r="D73" s="142" t="s">
        <v>179</v>
      </c>
      <c r="E73" s="142" t="s">
        <v>224</v>
      </c>
      <c r="F73" s="142" t="s">
        <v>370</v>
      </c>
      <c r="G73" s="146">
        <v>299.60000000000002</v>
      </c>
      <c r="H73" s="146">
        <v>299.60000000000002</v>
      </c>
      <c r="I73" s="169">
        <f t="shared" si="6"/>
        <v>100</v>
      </c>
    </row>
    <row r="74" spans="1:9" ht="63" x14ac:dyDescent="0.2">
      <c r="A74" s="171" t="s">
        <v>104</v>
      </c>
      <c r="B74" s="172" t="s">
        <v>4</v>
      </c>
      <c r="C74" s="172" t="s">
        <v>179</v>
      </c>
      <c r="D74" s="172" t="s">
        <v>167</v>
      </c>
      <c r="E74" s="172"/>
      <c r="F74" s="172"/>
      <c r="G74" s="173">
        <f t="shared" ref="G74:H80" si="7">G75</f>
        <v>200</v>
      </c>
      <c r="H74" s="173">
        <f t="shared" si="7"/>
        <v>200</v>
      </c>
      <c r="I74" s="173">
        <f t="shared" si="6"/>
        <v>100</v>
      </c>
    </row>
    <row r="75" spans="1:9" ht="63" x14ac:dyDescent="0.2">
      <c r="A75" s="147" t="s">
        <v>185</v>
      </c>
      <c r="B75" s="111" t="s">
        <v>4</v>
      </c>
      <c r="C75" s="111" t="s">
        <v>179</v>
      </c>
      <c r="D75" s="111" t="s">
        <v>184</v>
      </c>
      <c r="E75" s="111"/>
      <c r="F75" s="111"/>
      <c r="G75" s="144">
        <f t="shared" si="7"/>
        <v>200</v>
      </c>
      <c r="H75" s="144">
        <f t="shared" si="7"/>
        <v>200</v>
      </c>
      <c r="I75" s="144">
        <f t="shared" si="6"/>
        <v>100</v>
      </c>
    </row>
    <row r="76" spans="1:9" ht="31.5" x14ac:dyDescent="0.2">
      <c r="A76" s="136" t="s">
        <v>288</v>
      </c>
      <c r="B76" s="114" t="s">
        <v>4</v>
      </c>
      <c r="C76" s="114" t="s">
        <v>179</v>
      </c>
      <c r="D76" s="114" t="s">
        <v>184</v>
      </c>
      <c r="E76" s="114" t="s">
        <v>287</v>
      </c>
      <c r="F76" s="114"/>
      <c r="G76" s="145">
        <f t="shared" si="7"/>
        <v>200</v>
      </c>
      <c r="H76" s="145">
        <f t="shared" si="7"/>
        <v>200</v>
      </c>
      <c r="I76" s="169">
        <f t="shared" si="6"/>
        <v>100</v>
      </c>
    </row>
    <row r="77" spans="1:9" ht="126" x14ac:dyDescent="0.2">
      <c r="A77" s="136" t="s">
        <v>290</v>
      </c>
      <c r="B77" s="114" t="s">
        <v>4</v>
      </c>
      <c r="C77" s="114" t="s">
        <v>179</v>
      </c>
      <c r="D77" s="114" t="s">
        <v>184</v>
      </c>
      <c r="E77" s="114" t="s">
        <v>289</v>
      </c>
      <c r="F77" s="114"/>
      <c r="G77" s="145">
        <f t="shared" si="7"/>
        <v>200</v>
      </c>
      <c r="H77" s="145">
        <f t="shared" si="7"/>
        <v>200</v>
      </c>
      <c r="I77" s="169">
        <f t="shared" si="6"/>
        <v>100</v>
      </c>
    </row>
    <row r="78" spans="1:9" ht="31.5" x14ac:dyDescent="0.2">
      <c r="A78" s="136" t="s">
        <v>292</v>
      </c>
      <c r="B78" s="114" t="s">
        <v>4</v>
      </c>
      <c r="C78" s="114" t="s">
        <v>179</v>
      </c>
      <c r="D78" s="114" t="s">
        <v>184</v>
      </c>
      <c r="E78" s="114" t="s">
        <v>291</v>
      </c>
      <c r="F78" s="114"/>
      <c r="G78" s="145">
        <f t="shared" si="7"/>
        <v>200</v>
      </c>
      <c r="H78" s="145">
        <f t="shared" si="7"/>
        <v>200</v>
      </c>
      <c r="I78" s="169">
        <f t="shared" si="6"/>
        <v>100</v>
      </c>
    </row>
    <row r="79" spans="1:9" ht="47.25" x14ac:dyDescent="0.2">
      <c r="A79" s="136" t="s">
        <v>294</v>
      </c>
      <c r="B79" s="114" t="s">
        <v>4</v>
      </c>
      <c r="C79" s="114" t="s">
        <v>179</v>
      </c>
      <c r="D79" s="114" t="s">
        <v>184</v>
      </c>
      <c r="E79" s="114" t="s">
        <v>293</v>
      </c>
      <c r="F79" s="114"/>
      <c r="G79" s="145">
        <f t="shared" si="7"/>
        <v>200</v>
      </c>
      <c r="H79" s="145">
        <f t="shared" si="7"/>
        <v>200</v>
      </c>
      <c r="I79" s="169">
        <f t="shared" si="6"/>
        <v>100</v>
      </c>
    </row>
    <row r="80" spans="1:9" ht="31.5" x14ac:dyDescent="0.2">
      <c r="A80" s="136" t="s">
        <v>296</v>
      </c>
      <c r="B80" s="114" t="s">
        <v>4</v>
      </c>
      <c r="C80" s="114" t="s">
        <v>179</v>
      </c>
      <c r="D80" s="114" t="s">
        <v>184</v>
      </c>
      <c r="E80" s="114" t="s">
        <v>295</v>
      </c>
      <c r="F80" s="114"/>
      <c r="G80" s="145">
        <f t="shared" si="7"/>
        <v>200</v>
      </c>
      <c r="H80" s="145">
        <f t="shared" si="7"/>
        <v>200</v>
      </c>
      <c r="I80" s="169">
        <f t="shared" si="6"/>
        <v>100</v>
      </c>
    </row>
    <row r="81" spans="1:9" ht="63" x14ac:dyDescent="0.2">
      <c r="A81" s="148" t="s">
        <v>371</v>
      </c>
      <c r="B81" s="142" t="s">
        <v>4</v>
      </c>
      <c r="C81" s="142" t="s">
        <v>179</v>
      </c>
      <c r="D81" s="142" t="s">
        <v>184</v>
      </c>
      <c r="E81" s="142" t="s">
        <v>295</v>
      </c>
      <c r="F81" s="142" t="s">
        <v>372</v>
      </c>
      <c r="G81" s="146">
        <v>200</v>
      </c>
      <c r="H81" s="146">
        <v>200</v>
      </c>
      <c r="I81" s="169">
        <f t="shared" si="6"/>
        <v>100</v>
      </c>
    </row>
    <row r="82" spans="1:9" ht="31.5" x14ac:dyDescent="0.2">
      <c r="A82" s="147" t="s">
        <v>106</v>
      </c>
      <c r="B82" s="111" t="s">
        <v>4</v>
      </c>
      <c r="C82" s="111" t="s">
        <v>168</v>
      </c>
      <c r="D82" s="111" t="s">
        <v>167</v>
      </c>
      <c r="E82" s="111"/>
      <c r="F82" s="111"/>
      <c r="G82" s="144">
        <f>G83+G98</f>
        <v>16352.144</v>
      </c>
      <c r="H82" s="144">
        <f>H83+H98</f>
        <v>15846.81976</v>
      </c>
      <c r="I82" s="144">
        <f t="shared" si="6"/>
        <v>96.909737096248662</v>
      </c>
    </row>
    <row r="83" spans="1:9" ht="31.5" x14ac:dyDescent="0.2">
      <c r="A83" s="147" t="s">
        <v>108</v>
      </c>
      <c r="B83" s="111" t="s">
        <v>4</v>
      </c>
      <c r="C83" s="111" t="s">
        <v>168</v>
      </c>
      <c r="D83" s="111" t="s">
        <v>183</v>
      </c>
      <c r="E83" s="111"/>
      <c r="F83" s="111"/>
      <c r="G83" s="144">
        <f>G84</f>
        <v>15547.144</v>
      </c>
      <c r="H83" s="144">
        <f>H84</f>
        <v>15063.81976</v>
      </c>
      <c r="I83" s="144">
        <f t="shared" si="6"/>
        <v>96.891234557292321</v>
      </c>
    </row>
    <row r="84" spans="1:9" ht="31.5" x14ac:dyDescent="0.2">
      <c r="A84" s="136" t="s">
        <v>288</v>
      </c>
      <c r="B84" s="114" t="s">
        <v>4</v>
      </c>
      <c r="C84" s="114" t="s">
        <v>168</v>
      </c>
      <c r="D84" s="114" t="s">
        <v>183</v>
      </c>
      <c r="E84" s="114" t="s">
        <v>287</v>
      </c>
      <c r="F84" s="114"/>
      <c r="G84" s="145">
        <f>G85</f>
        <v>15547.144</v>
      </c>
      <c r="H84" s="145">
        <f>H85</f>
        <v>15063.81976</v>
      </c>
      <c r="I84" s="169">
        <f t="shared" si="6"/>
        <v>96.891234557292321</v>
      </c>
    </row>
    <row r="85" spans="1:9" ht="126" x14ac:dyDescent="0.2">
      <c r="A85" s="136" t="s">
        <v>290</v>
      </c>
      <c r="B85" s="114" t="s">
        <v>4</v>
      </c>
      <c r="C85" s="114" t="s">
        <v>168</v>
      </c>
      <c r="D85" s="114" t="s">
        <v>183</v>
      </c>
      <c r="E85" s="114" t="s">
        <v>289</v>
      </c>
      <c r="F85" s="114"/>
      <c r="G85" s="145">
        <f>G86+G94</f>
        <v>15547.144</v>
      </c>
      <c r="H85" s="145">
        <f>H86+H94</f>
        <v>15063.81976</v>
      </c>
      <c r="I85" s="169">
        <f t="shared" si="6"/>
        <v>96.891234557292321</v>
      </c>
    </row>
    <row r="86" spans="1:9" ht="31.5" x14ac:dyDescent="0.2">
      <c r="A86" s="136" t="s">
        <v>292</v>
      </c>
      <c r="B86" s="114" t="s">
        <v>4</v>
      </c>
      <c r="C86" s="114" t="s">
        <v>168</v>
      </c>
      <c r="D86" s="114" t="s">
        <v>183</v>
      </c>
      <c r="E86" s="114" t="s">
        <v>291</v>
      </c>
      <c r="F86" s="114"/>
      <c r="G86" s="145">
        <f>G87</f>
        <v>12349.944</v>
      </c>
      <c r="H86" s="145">
        <f>H87</f>
        <v>12346.204</v>
      </c>
      <c r="I86" s="169">
        <f t="shared" si="6"/>
        <v>99.96971646187221</v>
      </c>
    </row>
    <row r="87" spans="1:9" ht="94.5" x14ac:dyDescent="0.2">
      <c r="A87" s="136" t="s">
        <v>298</v>
      </c>
      <c r="B87" s="114" t="s">
        <v>4</v>
      </c>
      <c r="C87" s="114" t="s">
        <v>168</v>
      </c>
      <c r="D87" s="114" t="s">
        <v>183</v>
      </c>
      <c r="E87" s="114" t="s">
        <v>297</v>
      </c>
      <c r="F87" s="114"/>
      <c r="G87" s="145">
        <f>G88+G90+G92</f>
        <v>12349.944</v>
      </c>
      <c r="H87" s="145">
        <f>H88+H90+H92</f>
        <v>12346.204</v>
      </c>
      <c r="I87" s="169">
        <f t="shared" si="6"/>
        <v>99.96971646187221</v>
      </c>
    </row>
    <row r="88" spans="1:9" ht="31.5" x14ac:dyDescent="0.2">
      <c r="A88" s="136" t="s">
        <v>299</v>
      </c>
      <c r="B88" s="114" t="s">
        <v>4</v>
      </c>
      <c r="C88" s="114" t="s">
        <v>168</v>
      </c>
      <c r="D88" s="114" t="s">
        <v>183</v>
      </c>
      <c r="E88" s="114" t="s">
        <v>225</v>
      </c>
      <c r="F88" s="114"/>
      <c r="G88" s="145">
        <f>G89</f>
        <v>3418.27</v>
      </c>
      <c r="H88" s="145">
        <f>H89</f>
        <v>3416.2730000000001</v>
      </c>
      <c r="I88" s="169">
        <f t="shared" si="6"/>
        <v>99.941578634806504</v>
      </c>
    </row>
    <row r="89" spans="1:9" ht="63" x14ac:dyDescent="0.2">
      <c r="A89" s="148" t="s">
        <v>371</v>
      </c>
      <c r="B89" s="142" t="s">
        <v>4</v>
      </c>
      <c r="C89" s="142" t="s">
        <v>168</v>
      </c>
      <c r="D89" s="142" t="s">
        <v>183</v>
      </c>
      <c r="E89" s="142" t="s">
        <v>225</v>
      </c>
      <c r="F89" s="142" t="s">
        <v>372</v>
      </c>
      <c r="G89" s="146">
        <v>3418.27</v>
      </c>
      <c r="H89" s="146">
        <v>3416.2730000000001</v>
      </c>
      <c r="I89" s="169">
        <f t="shared" si="6"/>
        <v>99.941578634806504</v>
      </c>
    </row>
    <row r="90" spans="1:9" ht="47.25" x14ac:dyDescent="0.2">
      <c r="A90" s="136" t="s">
        <v>300</v>
      </c>
      <c r="B90" s="114" t="s">
        <v>4</v>
      </c>
      <c r="C90" s="114" t="s">
        <v>168</v>
      </c>
      <c r="D90" s="114" t="s">
        <v>183</v>
      </c>
      <c r="E90" s="114" t="s">
        <v>226</v>
      </c>
      <c r="F90" s="114"/>
      <c r="G90" s="145">
        <f>G91</f>
        <v>7935.7539999999999</v>
      </c>
      <c r="H90" s="145">
        <f>H91</f>
        <v>7934.0119999999997</v>
      </c>
      <c r="I90" s="169">
        <f t="shared" si="6"/>
        <v>99.978048714715712</v>
      </c>
    </row>
    <row r="91" spans="1:9" ht="63" x14ac:dyDescent="0.2">
      <c r="A91" s="148" t="s">
        <v>371</v>
      </c>
      <c r="B91" s="142" t="s">
        <v>4</v>
      </c>
      <c r="C91" s="142" t="s">
        <v>168</v>
      </c>
      <c r="D91" s="142" t="s">
        <v>183</v>
      </c>
      <c r="E91" s="142" t="s">
        <v>226</v>
      </c>
      <c r="F91" s="142" t="s">
        <v>372</v>
      </c>
      <c r="G91" s="146">
        <v>7935.7539999999999</v>
      </c>
      <c r="H91" s="146">
        <v>7934.0119999999997</v>
      </c>
      <c r="I91" s="169">
        <f t="shared" si="6"/>
        <v>99.978048714715712</v>
      </c>
    </row>
    <row r="92" spans="1:9" ht="204.75" x14ac:dyDescent="0.2">
      <c r="A92" s="149" t="s">
        <v>301</v>
      </c>
      <c r="B92" s="114" t="s">
        <v>4</v>
      </c>
      <c r="C92" s="114" t="s">
        <v>168</v>
      </c>
      <c r="D92" s="114" t="s">
        <v>183</v>
      </c>
      <c r="E92" s="114" t="s">
        <v>228</v>
      </c>
      <c r="F92" s="114"/>
      <c r="G92" s="145">
        <f>G93</f>
        <v>995.92</v>
      </c>
      <c r="H92" s="145">
        <f>H93</f>
        <v>995.91899999999998</v>
      </c>
      <c r="I92" s="169">
        <f t="shared" si="6"/>
        <v>99.999899590328539</v>
      </c>
    </row>
    <row r="93" spans="1:9" ht="63" x14ac:dyDescent="0.2">
      <c r="A93" s="148" t="s">
        <v>371</v>
      </c>
      <c r="B93" s="142" t="s">
        <v>4</v>
      </c>
      <c r="C93" s="142" t="s">
        <v>168</v>
      </c>
      <c r="D93" s="142" t="s">
        <v>183</v>
      </c>
      <c r="E93" s="142" t="s">
        <v>228</v>
      </c>
      <c r="F93" s="142" t="s">
        <v>372</v>
      </c>
      <c r="G93" s="146">
        <v>995.92</v>
      </c>
      <c r="H93" s="146">
        <v>995.91899999999998</v>
      </c>
      <c r="I93" s="169">
        <f t="shared" si="6"/>
        <v>99.999899590328539</v>
      </c>
    </row>
    <row r="94" spans="1:9" ht="47.25" x14ac:dyDescent="0.2">
      <c r="A94" s="136" t="s">
        <v>303</v>
      </c>
      <c r="B94" s="114" t="s">
        <v>4</v>
      </c>
      <c r="C94" s="114" t="s">
        <v>168</v>
      </c>
      <c r="D94" s="114" t="s">
        <v>183</v>
      </c>
      <c r="E94" s="114" t="s">
        <v>302</v>
      </c>
      <c r="F94" s="114"/>
      <c r="G94" s="145">
        <f t="shared" ref="G94:H96" si="8">G95</f>
        <v>3197.2</v>
      </c>
      <c r="H94" s="145">
        <f t="shared" si="8"/>
        <v>2717.6157600000001</v>
      </c>
      <c r="I94" s="169">
        <f t="shared" si="6"/>
        <v>84.999867383960975</v>
      </c>
    </row>
    <row r="95" spans="1:9" ht="63" x14ac:dyDescent="0.2">
      <c r="A95" s="136" t="s">
        <v>305</v>
      </c>
      <c r="B95" s="114" t="s">
        <v>4</v>
      </c>
      <c r="C95" s="114" t="s">
        <v>168</v>
      </c>
      <c r="D95" s="114" t="s">
        <v>183</v>
      </c>
      <c r="E95" s="114" t="s">
        <v>304</v>
      </c>
      <c r="F95" s="114"/>
      <c r="G95" s="145">
        <f t="shared" si="8"/>
        <v>3197.2</v>
      </c>
      <c r="H95" s="145">
        <f t="shared" si="8"/>
        <v>2717.6157600000001</v>
      </c>
      <c r="I95" s="169">
        <f t="shared" si="6"/>
        <v>84.999867383960975</v>
      </c>
    </row>
    <row r="96" spans="1:9" ht="94.5" x14ac:dyDescent="0.2">
      <c r="A96" s="136" t="s">
        <v>306</v>
      </c>
      <c r="B96" s="114" t="s">
        <v>4</v>
      </c>
      <c r="C96" s="114" t="s">
        <v>168</v>
      </c>
      <c r="D96" s="114" t="s">
        <v>183</v>
      </c>
      <c r="E96" s="114" t="s">
        <v>227</v>
      </c>
      <c r="F96" s="114"/>
      <c r="G96" s="145">
        <f t="shared" si="8"/>
        <v>3197.2</v>
      </c>
      <c r="H96" s="145">
        <f t="shared" si="8"/>
        <v>2717.6157600000001</v>
      </c>
      <c r="I96" s="169">
        <f t="shared" si="6"/>
        <v>84.999867383960975</v>
      </c>
    </row>
    <row r="97" spans="1:10" ht="63" x14ac:dyDescent="0.2">
      <c r="A97" s="148" t="s">
        <v>371</v>
      </c>
      <c r="B97" s="142" t="s">
        <v>4</v>
      </c>
      <c r="C97" s="142" t="s">
        <v>168</v>
      </c>
      <c r="D97" s="142" t="s">
        <v>183</v>
      </c>
      <c r="E97" s="142" t="s">
        <v>227</v>
      </c>
      <c r="F97" s="142" t="s">
        <v>372</v>
      </c>
      <c r="G97" s="146">
        <v>3197.2</v>
      </c>
      <c r="H97" s="146">
        <v>2717.6157600000001</v>
      </c>
      <c r="I97" s="169">
        <f t="shared" si="6"/>
        <v>84.999867383960975</v>
      </c>
    </row>
    <row r="98" spans="1:10" ht="31.5" x14ac:dyDescent="0.2">
      <c r="A98" s="171" t="s">
        <v>109</v>
      </c>
      <c r="B98" s="172" t="s">
        <v>4</v>
      </c>
      <c r="C98" s="172" t="s">
        <v>168</v>
      </c>
      <c r="D98" s="172" t="s">
        <v>182</v>
      </c>
      <c r="E98" s="172"/>
      <c r="F98" s="172"/>
      <c r="G98" s="173">
        <f t="shared" ref="G98:H101" si="9">G99</f>
        <v>805</v>
      </c>
      <c r="H98" s="173">
        <f t="shared" si="9"/>
        <v>783</v>
      </c>
      <c r="I98" s="173">
        <f t="shared" si="6"/>
        <v>97.267080745341616</v>
      </c>
    </row>
    <row r="99" spans="1:10" ht="31.5" x14ac:dyDescent="0.2">
      <c r="A99" s="136" t="s">
        <v>288</v>
      </c>
      <c r="B99" s="114" t="s">
        <v>4</v>
      </c>
      <c r="C99" s="114" t="s">
        <v>168</v>
      </c>
      <c r="D99" s="114" t="s">
        <v>182</v>
      </c>
      <c r="E99" s="114" t="s">
        <v>287</v>
      </c>
      <c r="F99" s="114"/>
      <c r="G99" s="145">
        <f t="shared" si="9"/>
        <v>805</v>
      </c>
      <c r="H99" s="145">
        <f t="shared" si="9"/>
        <v>783</v>
      </c>
      <c r="I99" s="169">
        <f t="shared" si="6"/>
        <v>97.267080745341616</v>
      </c>
    </row>
    <row r="100" spans="1:10" ht="126" x14ac:dyDescent="0.2">
      <c r="A100" s="136" t="s">
        <v>290</v>
      </c>
      <c r="B100" s="114" t="s">
        <v>4</v>
      </c>
      <c r="C100" s="114" t="s">
        <v>168</v>
      </c>
      <c r="D100" s="114" t="s">
        <v>182</v>
      </c>
      <c r="E100" s="114" t="s">
        <v>289</v>
      </c>
      <c r="F100" s="114"/>
      <c r="G100" s="145">
        <f t="shared" si="9"/>
        <v>805</v>
      </c>
      <c r="H100" s="145">
        <f t="shared" si="9"/>
        <v>783</v>
      </c>
      <c r="I100" s="169">
        <f t="shared" si="6"/>
        <v>97.267080745341616</v>
      </c>
    </row>
    <row r="101" spans="1:10" ht="31.5" x14ac:dyDescent="0.2">
      <c r="A101" s="136" t="s">
        <v>292</v>
      </c>
      <c r="B101" s="114" t="s">
        <v>4</v>
      </c>
      <c r="C101" s="114" t="s">
        <v>168</v>
      </c>
      <c r="D101" s="114" t="s">
        <v>182</v>
      </c>
      <c r="E101" s="114" t="s">
        <v>291</v>
      </c>
      <c r="F101" s="114"/>
      <c r="G101" s="145">
        <f t="shared" si="9"/>
        <v>805</v>
      </c>
      <c r="H101" s="145">
        <f t="shared" si="9"/>
        <v>783</v>
      </c>
      <c r="I101" s="169">
        <f t="shared" si="6"/>
        <v>97.267080745341616</v>
      </c>
    </row>
    <row r="102" spans="1:10" ht="63" x14ac:dyDescent="0.2">
      <c r="A102" s="136" t="s">
        <v>308</v>
      </c>
      <c r="B102" s="114" t="s">
        <v>4</v>
      </c>
      <c r="C102" s="114" t="s">
        <v>168</v>
      </c>
      <c r="D102" s="114" t="s">
        <v>182</v>
      </c>
      <c r="E102" s="114" t="s">
        <v>307</v>
      </c>
      <c r="F102" s="114"/>
      <c r="G102" s="145">
        <f>G103+G105</f>
        <v>805</v>
      </c>
      <c r="H102" s="145">
        <f>H103+H105</f>
        <v>783</v>
      </c>
      <c r="I102" s="169">
        <f t="shared" si="6"/>
        <v>97.267080745341616</v>
      </c>
    </row>
    <row r="103" spans="1:10" ht="47.25" x14ac:dyDescent="0.2">
      <c r="A103" s="136" t="s">
        <v>309</v>
      </c>
      <c r="B103" s="114" t="s">
        <v>4</v>
      </c>
      <c r="C103" s="114" t="s">
        <v>168</v>
      </c>
      <c r="D103" s="114" t="s">
        <v>182</v>
      </c>
      <c r="E103" s="114" t="s">
        <v>229</v>
      </c>
      <c r="F103" s="114"/>
      <c r="G103" s="145">
        <f>G104</f>
        <v>5</v>
      </c>
      <c r="H103" s="145">
        <f>H104</f>
        <v>5</v>
      </c>
      <c r="I103" s="169">
        <f t="shared" si="6"/>
        <v>100</v>
      </c>
    </row>
    <row r="104" spans="1:10" ht="63" x14ac:dyDescent="0.2">
      <c r="A104" s="148" t="s">
        <v>371</v>
      </c>
      <c r="B104" s="142" t="s">
        <v>4</v>
      </c>
      <c r="C104" s="142" t="s">
        <v>168</v>
      </c>
      <c r="D104" s="142" t="s">
        <v>182</v>
      </c>
      <c r="E104" s="142" t="s">
        <v>229</v>
      </c>
      <c r="F104" s="142" t="s">
        <v>372</v>
      </c>
      <c r="G104" s="146">
        <v>5</v>
      </c>
      <c r="H104" s="146">
        <v>5</v>
      </c>
      <c r="I104" s="169">
        <f t="shared" si="6"/>
        <v>100</v>
      </c>
    </row>
    <row r="105" spans="1:10" ht="31.5" x14ac:dyDescent="0.2">
      <c r="A105" s="136" t="s">
        <v>310</v>
      </c>
      <c r="B105" s="114" t="s">
        <v>4</v>
      </c>
      <c r="C105" s="114" t="s">
        <v>168</v>
      </c>
      <c r="D105" s="114" t="s">
        <v>182</v>
      </c>
      <c r="E105" s="114" t="s">
        <v>230</v>
      </c>
      <c r="F105" s="114"/>
      <c r="G105" s="145">
        <f>G106</f>
        <v>800</v>
      </c>
      <c r="H105" s="145">
        <f>H106</f>
        <v>778</v>
      </c>
      <c r="I105" s="169">
        <f t="shared" si="6"/>
        <v>97.25</v>
      </c>
    </row>
    <row r="106" spans="1:10" ht="63" x14ac:dyDescent="0.2">
      <c r="A106" s="148" t="s">
        <v>371</v>
      </c>
      <c r="B106" s="142" t="s">
        <v>4</v>
      </c>
      <c r="C106" s="142" t="s">
        <v>168</v>
      </c>
      <c r="D106" s="142" t="s">
        <v>182</v>
      </c>
      <c r="E106" s="142" t="s">
        <v>230</v>
      </c>
      <c r="F106" s="142" t="s">
        <v>372</v>
      </c>
      <c r="G106" s="146">
        <v>800</v>
      </c>
      <c r="H106" s="146">
        <v>778</v>
      </c>
      <c r="I106" s="169">
        <f t="shared" si="6"/>
        <v>97.25</v>
      </c>
    </row>
    <row r="107" spans="1:10" ht="47.25" x14ac:dyDescent="0.2">
      <c r="A107" s="171" t="s">
        <v>110</v>
      </c>
      <c r="B107" s="172" t="s">
        <v>4</v>
      </c>
      <c r="C107" s="172" t="s">
        <v>180</v>
      </c>
      <c r="D107" s="172" t="s">
        <v>167</v>
      </c>
      <c r="E107" s="172"/>
      <c r="F107" s="172"/>
      <c r="G107" s="173">
        <f>G108+G140+G150</f>
        <v>116987.85792999998</v>
      </c>
      <c r="H107" s="173">
        <f>H108+H140+H150</f>
        <v>115178.60484999997</v>
      </c>
      <c r="I107" s="173">
        <f t="shared" si="6"/>
        <v>98.45346934971441</v>
      </c>
    </row>
    <row r="108" spans="1:10" ht="15.75" x14ac:dyDescent="0.2">
      <c r="A108" s="171" t="s">
        <v>111</v>
      </c>
      <c r="B108" s="172" t="s">
        <v>4</v>
      </c>
      <c r="C108" s="172" t="s">
        <v>180</v>
      </c>
      <c r="D108" s="172" t="s">
        <v>171</v>
      </c>
      <c r="E108" s="172"/>
      <c r="F108" s="172"/>
      <c r="G108" s="173">
        <f>G109+G120</f>
        <v>67421.402999999991</v>
      </c>
      <c r="H108" s="173">
        <f>H109+H120</f>
        <v>66851.91091999998</v>
      </c>
      <c r="I108" s="173">
        <f t="shared" si="6"/>
        <v>99.155324489465144</v>
      </c>
    </row>
    <row r="109" spans="1:10" ht="47.25" x14ac:dyDescent="0.2">
      <c r="A109" s="136" t="s">
        <v>257</v>
      </c>
      <c r="B109" s="114" t="s">
        <v>4</v>
      </c>
      <c r="C109" s="114" t="s">
        <v>180</v>
      </c>
      <c r="D109" s="114" t="s">
        <v>171</v>
      </c>
      <c r="E109" s="114" t="s">
        <v>256</v>
      </c>
      <c r="F109" s="114"/>
      <c r="G109" s="145">
        <f>G110</f>
        <v>862.91</v>
      </c>
      <c r="H109" s="145">
        <f>H110</f>
        <v>806.33250999999996</v>
      </c>
      <c r="I109" s="169">
        <f t="shared" si="6"/>
        <v>93.443407771378233</v>
      </c>
    </row>
    <row r="110" spans="1:10" ht="31.5" x14ac:dyDescent="0.2">
      <c r="A110" s="136" t="s">
        <v>274</v>
      </c>
      <c r="B110" s="114" t="s">
        <v>4</v>
      </c>
      <c r="C110" s="114" t="s">
        <v>180</v>
      </c>
      <c r="D110" s="114" t="s">
        <v>171</v>
      </c>
      <c r="E110" s="114" t="s">
        <v>273</v>
      </c>
      <c r="F110" s="114"/>
      <c r="G110" s="145">
        <f>G111</f>
        <v>862.91</v>
      </c>
      <c r="H110" s="145">
        <f>H111</f>
        <v>806.33250999999996</v>
      </c>
      <c r="I110" s="169">
        <f t="shared" si="6"/>
        <v>93.443407771378233</v>
      </c>
    </row>
    <row r="111" spans="1:10" ht="15.75" x14ac:dyDescent="0.2">
      <c r="A111" s="136" t="s">
        <v>11</v>
      </c>
      <c r="B111" s="114" t="s">
        <v>4</v>
      </c>
      <c r="C111" s="114" t="s">
        <v>180</v>
      </c>
      <c r="D111" s="114" t="s">
        <v>171</v>
      </c>
      <c r="E111" s="114" t="s">
        <v>275</v>
      </c>
      <c r="F111" s="114"/>
      <c r="G111" s="145">
        <f>G112+G117</f>
        <v>862.91</v>
      </c>
      <c r="H111" s="145">
        <f>H112+H117</f>
        <v>806.33250999999996</v>
      </c>
      <c r="I111" s="169">
        <f t="shared" si="6"/>
        <v>93.443407771378233</v>
      </c>
      <c r="J111" s="168"/>
    </row>
    <row r="112" spans="1:10" ht="31.5" x14ac:dyDescent="0.2">
      <c r="A112" s="136" t="s">
        <v>277</v>
      </c>
      <c r="B112" s="114" t="s">
        <v>4</v>
      </c>
      <c r="C112" s="114" t="s">
        <v>180</v>
      </c>
      <c r="D112" s="114" t="s">
        <v>171</v>
      </c>
      <c r="E112" s="114" t="s">
        <v>276</v>
      </c>
      <c r="F112" s="114"/>
      <c r="G112" s="145">
        <f>G113+G115</f>
        <v>244.48999999999998</v>
      </c>
      <c r="H112" s="145">
        <f>H113+H115</f>
        <v>244.48999999999998</v>
      </c>
      <c r="I112" s="169">
        <f t="shared" si="6"/>
        <v>100</v>
      </c>
    </row>
    <row r="113" spans="1:10" ht="63" x14ac:dyDescent="0.2">
      <c r="A113" s="136" t="s">
        <v>379</v>
      </c>
      <c r="B113" s="114" t="s">
        <v>4</v>
      </c>
      <c r="C113" s="114" t="s">
        <v>180</v>
      </c>
      <c r="D113" s="114" t="s">
        <v>171</v>
      </c>
      <c r="E113" s="114" t="s">
        <v>380</v>
      </c>
      <c r="F113" s="114"/>
      <c r="G113" s="145">
        <f>G114</f>
        <v>211.89</v>
      </c>
      <c r="H113" s="145">
        <f>H114</f>
        <v>211.89</v>
      </c>
      <c r="I113" s="169">
        <f t="shared" si="6"/>
        <v>100</v>
      </c>
      <c r="J113" s="168"/>
    </row>
    <row r="114" spans="1:10" ht="31.5" x14ac:dyDescent="0.2">
      <c r="A114" s="148" t="s">
        <v>375</v>
      </c>
      <c r="B114" s="142" t="s">
        <v>4</v>
      </c>
      <c r="C114" s="142" t="s">
        <v>180</v>
      </c>
      <c r="D114" s="142" t="s">
        <v>171</v>
      </c>
      <c r="E114" s="142" t="s">
        <v>380</v>
      </c>
      <c r="F114" s="142" t="s">
        <v>376</v>
      </c>
      <c r="G114" s="146">
        <v>211.89</v>
      </c>
      <c r="H114" s="146">
        <v>211.89</v>
      </c>
      <c r="I114" s="169">
        <f t="shared" si="6"/>
        <v>100</v>
      </c>
    </row>
    <row r="115" spans="1:10" ht="78.75" x14ac:dyDescent="0.2">
      <c r="A115" s="136" t="s">
        <v>311</v>
      </c>
      <c r="B115" s="114" t="s">
        <v>4</v>
      </c>
      <c r="C115" s="114" t="s">
        <v>180</v>
      </c>
      <c r="D115" s="114" t="s">
        <v>171</v>
      </c>
      <c r="E115" s="114" t="s">
        <v>231</v>
      </c>
      <c r="F115" s="114"/>
      <c r="G115" s="145">
        <f>G116</f>
        <v>32.6</v>
      </c>
      <c r="H115" s="145">
        <f>H116</f>
        <v>32.6</v>
      </c>
      <c r="I115" s="169">
        <f t="shared" si="6"/>
        <v>100</v>
      </c>
    </row>
    <row r="116" spans="1:10" ht="31.5" x14ac:dyDescent="0.2">
      <c r="A116" s="148" t="s">
        <v>375</v>
      </c>
      <c r="B116" s="142" t="s">
        <v>4</v>
      </c>
      <c r="C116" s="142" t="s">
        <v>180</v>
      </c>
      <c r="D116" s="142" t="s">
        <v>171</v>
      </c>
      <c r="E116" s="142" t="s">
        <v>231</v>
      </c>
      <c r="F116" s="142" t="s">
        <v>376</v>
      </c>
      <c r="G116" s="146">
        <v>32.6</v>
      </c>
      <c r="H116" s="146">
        <v>32.6</v>
      </c>
      <c r="I116" s="169">
        <f t="shared" si="6"/>
        <v>100</v>
      </c>
    </row>
    <row r="117" spans="1:10" ht="15.75" x14ac:dyDescent="0.2">
      <c r="A117" s="175" t="s">
        <v>283</v>
      </c>
      <c r="B117" s="176" t="s">
        <v>4</v>
      </c>
      <c r="C117" s="176" t="s">
        <v>180</v>
      </c>
      <c r="D117" s="176" t="s">
        <v>171</v>
      </c>
      <c r="E117" s="176" t="s">
        <v>282</v>
      </c>
      <c r="F117" s="176"/>
      <c r="G117" s="177">
        <f>G118</f>
        <v>618.41999999999996</v>
      </c>
      <c r="H117" s="177">
        <f>H118</f>
        <v>561.84250999999995</v>
      </c>
      <c r="I117" s="178">
        <f t="shared" si="6"/>
        <v>90.851283917079002</v>
      </c>
    </row>
    <row r="118" spans="1:10" ht="78.75" x14ac:dyDescent="0.2">
      <c r="A118" s="136" t="s">
        <v>312</v>
      </c>
      <c r="B118" s="114" t="s">
        <v>4</v>
      </c>
      <c r="C118" s="114" t="s">
        <v>180</v>
      </c>
      <c r="D118" s="114" t="s">
        <v>171</v>
      </c>
      <c r="E118" s="114" t="s">
        <v>232</v>
      </c>
      <c r="F118" s="114"/>
      <c r="G118" s="145">
        <f>G119</f>
        <v>618.41999999999996</v>
      </c>
      <c r="H118" s="145">
        <f>H119</f>
        <v>561.84250999999995</v>
      </c>
      <c r="I118" s="169">
        <f t="shared" si="6"/>
        <v>90.851283917079002</v>
      </c>
    </row>
    <row r="119" spans="1:10" ht="63" x14ac:dyDescent="0.2">
      <c r="A119" s="148" t="s">
        <v>371</v>
      </c>
      <c r="B119" s="142" t="s">
        <v>4</v>
      </c>
      <c r="C119" s="142" t="s">
        <v>180</v>
      </c>
      <c r="D119" s="142" t="s">
        <v>171</v>
      </c>
      <c r="E119" s="142" t="s">
        <v>232</v>
      </c>
      <c r="F119" s="142" t="s">
        <v>372</v>
      </c>
      <c r="G119" s="146">
        <v>618.41999999999996</v>
      </c>
      <c r="H119" s="146">
        <v>561.84250999999995</v>
      </c>
      <c r="I119" s="169">
        <f t="shared" si="6"/>
        <v>90.851283917079002</v>
      </c>
    </row>
    <row r="120" spans="1:10" ht="31.5" x14ac:dyDescent="0.2">
      <c r="A120" s="175" t="s">
        <v>288</v>
      </c>
      <c r="B120" s="176" t="s">
        <v>4</v>
      </c>
      <c r="C120" s="176" t="s">
        <v>180</v>
      </c>
      <c r="D120" s="176" t="s">
        <v>171</v>
      </c>
      <c r="E120" s="176" t="s">
        <v>287</v>
      </c>
      <c r="F120" s="176"/>
      <c r="G120" s="177">
        <f t="shared" ref="G120:H136" si="10">G121</f>
        <v>66558.492999999988</v>
      </c>
      <c r="H120" s="177">
        <f t="shared" si="10"/>
        <v>66045.578409999987</v>
      </c>
      <c r="I120" s="178">
        <f t="shared" si="6"/>
        <v>99.229377699401937</v>
      </c>
    </row>
    <row r="121" spans="1:10" ht="126" x14ac:dyDescent="0.2">
      <c r="A121" s="136" t="s">
        <v>290</v>
      </c>
      <c r="B121" s="114" t="s">
        <v>4</v>
      </c>
      <c r="C121" s="114" t="s">
        <v>180</v>
      </c>
      <c r="D121" s="114" t="s">
        <v>171</v>
      </c>
      <c r="E121" s="114" t="s">
        <v>289</v>
      </c>
      <c r="F121" s="114"/>
      <c r="G121" s="145">
        <f>G133+G136+G122</f>
        <v>66558.492999999988</v>
      </c>
      <c r="H121" s="145">
        <f>H133+H136+H122</f>
        <v>66045.578409999987</v>
      </c>
      <c r="I121" s="169">
        <f t="shared" si="6"/>
        <v>99.229377699401937</v>
      </c>
    </row>
    <row r="122" spans="1:10" ht="78.75" x14ac:dyDescent="0.2">
      <c r="A122" s="136" t="s">
        <v>430</v>
      </c>
      <c r="B122" s="114" t="s">
        <v>4</v>
      </c>
      <c r="C122" s="114" t="s">
        <v>180</v>
      </c>
      <c r="D122" s="114" t="s">
        <v>171</v>
      </c>
      <c r="E122" s="114" t="s">
        <v>431</v>
      </c>
      <c r="F122" s="114"/>
      <c r="G122" s="145">
        <f>G123+G128</f>
        <v>57101.062999999995</v>
      </c>
      <c r="H122" s="145">
        <f>H123+H128</f>
        <v>56589.095409999994</v>
      </c>
      <c r="I122" s="169">
        <f t="shared" si="6"/>
        <v>99.103400947194274</v>
      </c>
    </row>
    <row r="123" spans="1:10" ht="47.25" x14ac:dyDescent="0.2">
      <c r="A123" s="60" t="s">
        <v>427</v>
      </c>
      <c r="B123" s="114" t="s">
        <v>4</v>
      </c>
      <c r="C123" s="114" t="s">
        <v>180</v>
      </c>
      <c r="D123" s="114" t="s">
        <v>171</v>
      </c>
      <c r="E123" s="61" t="s">
        <v>432</v>
      </c>
      <c r="F123" s="114"/>
      <c r="G123" s="145">
        <f>G124+G126</f>
        <v>56521.84</v>
      </c>
      <c r="H123" s="145">
        <f>H124+H126</f>
        <v>56052.912409999997</v>
      </c>
      <c r="I123" s="169">
        <f t="shared" si="6"/>
        <v>99.170360359818432</v>
      </c>
    </row>
    <row r="124" spans="1:10" ht="15.75" x14ac:dyDescent="0.2">
      <c r="A124" s="60" t="s">
        <v>429</v>
      </c>
      <c r="B124" s="114" t="s">
        <v>4</v>
      </c>
      <c r="C124" s="114" t="s">
        <v>180</v>
      </c>
      <c r="D124" s="114" t="s">
        <v>171</v>
      </c>
      <c r="E124" s="61" t="s">
        <v>432</v>
      </c>
      <c r="F124" s="114"/>
      <c r="G124" s="196">
        <f>G125</f>
        <v>54739.839999999997</v>
      </c>
      <c r="H124" s="197">
        <f>H125</f>
        <v>54270.912409999997</v>
      </c>
      <c r="I124" s="169">
        <f t="shared" si="6"/>
        <v>99.143352282359615</v>
      </c>
    </row>
    <row r="125" spans="1:10" ht="15.75" x14ac:dyDescent="0.2">
      <c r="A125" s="60" t="s">
        <v>111</v>
      </c>
      <c r="B125" s="114" t="s">
        <v>4</v>
      </c>
      <c r="C125" s="114" t="s">
        <v>180</v>
      </c>
      <c r="D125" s="114" t="s">
        <v>171</v>
      </c>
      <c r="E125" s="61" t="s">
        <v>432</v>
      </c>
      <c r="F125" s="114" t="s">
        <v>435</v>
      </c>
      <c r="G125" s="196">
        <v>54739.839999999997</v>
      </c>
      <c r="H125" s="197">
        <v>54270.912409999997</v>
      </c>
      <c r="I125" s="169">
        <f t="shared" si="6"/>
        <v>99.143352282359615</v>
      </c>
    </row>
    <row r="126" spans="1:10" ht="31.5" x14ac:dyDescent="0.2">
      <c r="A126" s="60" t="s">
        <v>428</v>
      </c>
      <c r="B126" s="114" t="s">
        <v>4</v>
      </c>
      <c r="C126" s="114" t="s">
        <v>180</v>
      </c>
      <c r="D126" s="114" t="s">
        <v>171</v>
      </c>
      <c r="E126" s="61" t="s">
        <v>432</v>
      </c>
      <c r="F126" s="114"/>
      <c r="G126" s="145">
        <f>G127</f>
        <v>1782</v>
      </c>
      <c r="H126" s="145">
        <f>H127</f>
        <v>1782</v>
      </c>
      <c r="I126" s="169">
        <f t="shared" si="6"/>
        <v>100</v>
      </c>
    </row>
    <row r="127" spans="1:10" ht="15.75" x14ac:dyDescent="0.2">
      <c r="A127" s="60" t="s">
        <v>111</v>
      </c>
      <c r="B127" s="114" t="s">
        <v>4</v>
      </c>
      <c r="C127" s="114" t="s">
        <v>180</v>
      </c>
      <c r="D127" s="114" t="s">
        <v>171</v>
      </c>
      <c r="E127" s="61" t="s">
        <v>432</v>
      </c>
      <c r="F127" s="114" t="s">
        <v>378</v>
      </c>
      <c r="G127" s="145">
        <v>1782</v>
      </c>
      <c r="H127" s="145">
        <v>1782</v>
      </c>
      <c r="I127" s="169">
        <f t="shared" si="6"/>
        <v>100</v>
      </c>
    </row>
    <row r="128" spans="1:10" ht="47.25" x14ac:dyDescent="0.2">
      <c r="A128" s="60" t="s">
        <v>427</v>
      </c>
      <c r="B128" s="114" t="s">
        <v>4</v>
      </c>
      <c r="C128" s="114" t="s">
        <v>180</v>
      </c>
      <c r="D128" s="114" t="s">
        <v>171</v>
      </c>
      <c r="E128" s="114" t="s">
        <v>426</v>
      </c>
      <c r="F128" s="114"/>
      <c r="G128" s="145">
        <f>G129+G131</f>
        <v>579.22299999999996</v>
      </c>
      <c r="H128" s="145">
        <f>H129+H131</f>
        <v>536.18299999999999</v>
      </c>
      <c r="I128" s="169">
        <f t="shared" si="6"/>
        <v>92.56935584394958</v>
      </c>
    </row>
    <row r="129" spans="1:9" ht="15.75" x14ac:dyDescent="0.2">
      <c r="A129" s="60" t="s">
        <v>429</v>
      </c>
      <c r="B129" s="114" t="s">
        <v>4</v>
      </c>
      <c r="C129" s="114" t="s">
        <v>180</v>
      </c>
      <c r="D129" s="114" t="s">
        <v>171</v>
      </c>
      <c r="E129" s="114" t="s">
        <v>426</v>
      </c>
      <c r="F129" s="114"/>
      <c r="G129" s="145">
        <f>G130</f>
        <v>561.22299999999996</v>
      </c>
      <c r="H129" s="145">
        <f>H130</f>
        <v>518.18299999999999</v>
      </c>
      <c r="I129" s="169">
        <f t="shared" si="6"/>
        <v>92.33103418783621</v>
      </c>
    </row>
    <row r="130" spans="1:9" ht="15.75" x14ac:dyDescent="0.2">
      <c r="A130" s="60" t="s">
        <v>111</v>
      </c>
      <c r="B130" s="114" t="s">
        <v>4</v>
      </c>
      <c r="C130" s="114" t="s">
        <v>180</v>
      </c>
      <c r="D130" s="114" t="s">
        <v>171</v>
      </c>
      <c r="E130" s="114" t="s">
        <v>426</v>
      </c>
      <c r="F130" s="114" t="s">
        <v>435</v>
      </c>
      <c r="G130" s="145">
        <v>561.22299999999996</v>
      </c>
      <c r="H130" s="145">
        <v>518.18299999999999</v>
      </c>
      <c r="I130" s="169">
        <f t="shared" si="6"/>
        <v>92.33103418783621</v>
      </c>
    </row>
    <row r="131" spans="1:9" ht="31.5" x14ac:dyDescent="0.2">
      <c r="A131" s="60" t="s">
        <v>428</v>
      </c>
      <c r="B131" s="114" t="s">
        <v>4</v>
      </c>
      <c r="C131" s="114" t="s">
        <v>180</v>
      </c>
      <c r="D131" s="114" t="s">
        <v>171</v>
      </c>
      <c r="E131" s="114" t="s">
        <v>426</v>
      </c>
      <c r="F131" s="114"/>
      <c r="G131" s="145">
        <f>G132</f>
        <v>18</v>
      </c>
      <c r="H131" s="145">
        <f>H132</f>
        <v>18</v>
      </c>
      <c r="I131" s="169">
        <f t="shared" si="6"/>
        <v>100</v>
      </c>
    </row>
    <row r="132" spans="1:9" ht="15.75" x14ac:dyDescent="0.2">
      <c r="A132" s="60" t="s">
        <v>111</v>
      </c>
      <c r="B132" s="114" t="s">
        <v>4</v>
      </c>
      <c r="C132" s="114" t="s">
        <v>180</v>
      </c>
      <c r="D132" s="114" t="s">
        <v>171</v>
      </c>
      <c r="E132" s="114" t="s">
        <v>426</v>
      </c>
      <c r="F132" s="114" t="s">
        <v>378</v>
      </c>
      <c r="G132" s="145">
        <v>18</v>
      </c>
      <c r="H132" s="145">
        <v>18</v>
      </c>
      <c r="I132" s="169">
        <f t="shared" si="6"/>
        <v>100</v>
      </c>
    </row>
    <row r="133" spans="1:9" ht="110.25" x14ac:dyDescent="0.2">
      <c r="A133" s="136" t="s">
        <v>434</v>
      </c>
      <c r="B133" s="114" t="s">
        <v>4</v>
      </c>
      <c r="C133" s="114" t="s">
        <v>180</v>
      </c>
      <c r="D133" s="114" t="s">
        <v>171</v>
      </c>
      <c r="E133" s="114" t="s">
        <v>433</v>
      </c>
      <c r="F133" s="114"/>
      <c r="G133" s="145">
        <f>G134</f>
        <v>8407.43</v>
      </c>
      <c r="H133" s="145">
        <f>H134</f>
        <v>8407.4249999999993</v>
      </c>
      <c r="I133" s="169">
        <f t="shared" si="6"/>
        <v>99.999940528794156</v>
      </c>
    </row>
    <row r="134" spans="1:9" ht="15.75" x14ac:dyDescent="0.2">
      <c r="A134" s="136" t="s">
        <v>429</v>
      </c>
      <c r="B134" s="114" t="s">
        <v>4</v>
      </c>
      <c r="C134" s="114" t="s">
        <v>180</v>
      </c>
      <c r="D134" s="114" t="s">
        <v>171</v>
      </c>
      <c r="E134" s="114" t="s">
        <v>436</v>
      </c>
      <c r="F134" s="114"/>
      <c r="G134" s="145">
        <f>G135</f>
        <v>8407.43</v>
      </c>
      <c r="H134" s="145">
        <f>H135</f>
        <v>8407.4249999999993</v>
      </c>
      <c r="I134" s="169">
        <f t="shared" si="6"/>
        <v>99.999940528794156</v>
      </c>
    </row>
    <row r="135" spans="1:9" ht="15.75" x14ac:dyDescent="0.2">
      <c r="A135" s="148" t="s">
        <v>111</v>
      </c>
      <c r="B135" s="142" t="s">
        <v>4</v>
      </c>
      <c r="C135" s="142" t="s">
        <v>180</v>
      </c>
      <c r="D135" s="142" t="s">
        <v>171</v>
      </c>
      <c r="E135" s="142" t="s">
        <v>436</v>
      </c>
      <c r="F135" s="142" t="s">
        <v>435</v>
      </c>
      <c r="G135" s="146">
        <v>8407.43</v>
      </c>
      <c r="H135" s="146">
        <v>8407.4249999999993</v>
      </c>
      <c r="I135" s="169">
        <f t="shared" si="6"/>
        <v>99.999940528794156</v>
      </c>
    </row>
    <row r="136" spans="1:9" ht="31.5" x14ac:dyDescent="0.2">
      <c r="A136" s="136" t="s">
        <v>292</v>
      </c>
      <c r="B136" s="114" t="s">
        <v>4</v>
      </c>
      <c r="C136" s="114" t="s">
        <v>180</v>
      </c>
      <c r="D136" s="114" t="s">
        <v>171</v>
      </c>
      <c r="E136" s="114" t="s">
        <v>291</v>
      </c>
      <c r="F136" s="114"/>
      <c r="G136" s="145">
        <f t="shared" si="10"/>
        <v>1050</v>
      </c>
      <c r="H136" s="145">
        <f t="shared" si="10"/>
        <v>1049.058</v>
      </c>
      <c r="I136" s="169">
        <f t="shared" si="6"/>
        <v>99.91028571428572</v>
      </c>
    </row>
    <row r="137" spans="1:9" ht="94.5" x14ac:dyDescent="0.2">
      <c r="A137" s="136" t="s">
        <v>298</v>
      </c>
      <c r="B137" s="114" t="s">
        <v>4</v>
      </c>
      <c r="C137" s="114" t="s">
        <v>180</v>
      </c>
      <c r="D137" s="114" t="s">
        <v>171</v>
      </c>
      <c r="E137" s="114" t="s">
        <v>297</v>
      </c>
      <c r="F137" s="114"/>
      <c r="G137" s="145">
        <f>+G138</f>
        <v>1050</v>
      </c>
      <c r="H137" s="145">
        <f t="shared" ref="H137:I137" si="11">+H138</f>
        <v>1049.058</v>
      </c>
      <c r="I137" s="145">
        <f t="shared" si="11"/>
        <v>99.91028571428572</v>
      </c>
    </row>
    <row r="138" spans="1:9" ht="78.75" x14ac:dyDescent="0.2">
      <c r="A138" s="136" t="s">
        <v>316</v>
      </c>
      <c r="B138" s="114" t="s">
        <v>4</v>
      </c>
      <c r="C138" s="114" t="s">
        <v>180</v>
      </c>
      <c r="D138" s="114" t="s">
        <v>171</v>
      </c>
      <c r="E138" s="114" t="s">
        <v>233</v>
      </c>
      <c r="F138" s="114"/>
      <c r="G138" s="145">
        <f>G139</f>
        <v>1050</v>
      </c>
      <c r="H138" s="145">
        <f>H139</f>
        <v>1049.058</v>
      </c>
      <c r="I138" s="169">
        <f t="shared" si="6"/>
        <v>99.91028571428572</v>
      </c>
    </row>
    <row r="139" spans="1:9" ht="63" x14ac:dyDescent="0.2">
      <c r="A139" s="148" t="s">
        <v>371</v>
      </c>
      <c r="B139" s="142" t="s">
        <v>4</v>
      </c>
      <c r="C139" s="142" t="s">
        <v>180</v>
      </c>
      <c r="D139" s="142" t="s">
        <v>171</v>
      </c>
      <c r="E139" s="142" t="s">
        <v>233</v>
      </c>
      <c r="F139" s="142" t="s">
        <v>372</v>
      </c>
      <c r="G139" s="146">
        <v>1050</v>
      </c>
      <c r="H139" s="146">
        <v>1049.058</v>
      </c>
      <c r="I139" s="169">
        <f t="shared" si="6"/>
        <v>99.91028571428572</v>
      </c>
    </row>
    <row r="140" spans="1:9" ht="15.75" x14ac:dyDescent="0.2">
      <c r="A140" s="171" t="s">
        <v>112</v>
      </c>
      <c r="B140" s="172" t="s">
        <v>4</v>
      </c>
      <c r="C140" s="172" t="s">
        <v>180</v>
      </c>
      <c r="D140" s="172" t="s">
        <v>164</v>
      </c>
      <c r="E140" s="172"/>
      <c r="F140" s="172"/>
      <c r="G140" s="173">
        <f t="shared" ref="G140:H142" si="12">G141</f>
        <v>221.23000000000002</v>
      </c>
      <c r="H140" s="173">
        <f t="shared" si="12"/>
        <v>182.39400000000001</v>
      </c>
      <c r="I140" s="173">
        <f t="shared" ref="I140:I195" si="13">H140/G140*100</f>
        <v>82.445418794919306</v>
      </c>
    </row>
    <row r="141" spans="1:9" ht="47.25" x14ac:dyDescent="0.2">
      <c r="A141" s="136" t="s">
        <v>257</v>
      </c>
      <c r="B141" s="114" t="s">
        <v>4</v>
      </c>
      <c r="C141" s="114" t="s">
        <v>180</v>
      </c>
      <c r="D141" s="114" t="s">
        <v>164</v>
      </c>
      <c r="E141" s="114" t="s">
        <v>256</v>
      </c>
      <c r="F141" s="114"/>
      <c r="G141" s="145">
        <f t="shared" si="12"/>
        <v>221.23000000000002</v>
      </c>
      <c r="H141" s="145">
        <f t="shared" si="12"/>
        <v>182.39400000000001</v>
      </c>
      <c r="I141" s="169">
        <f t="shared" si="13"/>
        <v>82.445418794919306</v>
      </c>
    </row>
    <row r="142" spans="1:9" ht="31.5" x14ac:dyDescent="0.2">
      <c r="A142" s="136" t="s">
        <v>274</v>
      </c>
      <c r="B142" s="114" t="s">
        <v>4</v>
      </c>
      <c r="C142" s="114" t="s">
        <v>180</v>
      </c>
      <c r="D142" s="114" t="s">
        <v>164</v>
      </c>
      <c r="E142" s="114" t="s">
        <v>273</v>
      </c>
      <c r="F142" s="114"/>
      <c r="G142" s="145">
        <f t="shared" si="12"/>
        <v>221.23000000000002</v>
      </c>
      <c r="H142" s="145">
        <f t="shared" si="12"/>
        <v>182.39400000000001</v>
      </c>
      <c r="I142" s="169">
        <f t="shared" si="13"/>
        <v>82.445418794919306</v>
      </c>
    </row>
    <row r="143" spans="1:9" ht="15.75" x14ac:dyDescent="0.2">
      <c r="A143" s="136" t="s">
        <v>11</v>
      </c>
      <c r="B143" s="114" t="s">
        <v>4</v>
      </c>
      <c r="C143" s="114" t="s">
        <v>180</v>
      </c>
      <c r="D143" s="114" t="s">
        <v>164</v>
      </c>
      <c r="E143" s="114" t="s">
        <v>275</v>
      </c>
      <c r="F143" s="114"/>
      <c r="G143" s="145">
        <f>G144+G147</f>
        <v>221.23000000000002</v>
      </c>
      <c r="H143" s="145">
        <f>H144+H147</f>
        <v>182.39400000000001</v>
      </c>
      <c r="I143" s="169">
        <f t="shared" si="13"/>
        <v>82.445418794919306</v>
      </c>
    </row>
    <row r="144" spans="1:9" ht="31.5" x14ac:dyDescent="0.2">
      <c r="A144" s="136" t="s">
        <v>277</v>
      </c>
      <c r="B144" s="114" t="s">
        <v>4</v>
      </c>
      <c r="C144" s="114" t="s">
        <v>180</v>
      </c>
      <c r="D144" s="114" t="s">
        <v>164</v>
      </c>
      <c r="E144" s="114" t="s">
        <v>276</v>
      </c>
      <c r="F144" s="114"/>
      <c r="G144" s="145">
        <f>G145</f>
        <v>121.23</v>
      </c>
      <c r="H144" s="145">
        <f>H145</f>
        <v>121.23</v>
      </c>
      <c r="I144" s="169">
        <f t="shared" si="13"/>
        <v>100</v>
      </c>
    </row>
    <row r="145" spans="1:9" ht="110.25" x14ac:dyDescent="0.2">
      <c r="A145" s="136" t="s">
        <v>317</v>
      </c>
      <c r="B145" s="114" t="s">
        <v>4</v>
      </c>
      <c r="C145" s="114" t="s">
        <v>180</v>
      </c>
      <c r="D145" s="114" t="s">
        <v>164</v>
      </c>
      <c r="E145" s="114" t="s">
        <v>234</v>
      </c>
      <c r="F145" s="114"/>
      <c r="G145" s="145">
        <f>G146</f>
        <v>121.23</v>
      </c>
      <c r="H145" s="145">
        <f>H146</f>
        <v>121.23</v>
      </c>
      <c r="I145" s="169">
        <f t="shared" si="13"/>
        <v>100</v>
      </c>
    </row>
    <row r="146" spans="1:9" ht="31.5" x14ac:dyDescent="0.2">
      <c r="A146" s="148" t="s">
        <v>375</v>
      </c>
      <c r="B146" s="142" t="s">
        <v>4</v>
      </c>
      <c r="C146" s="142" t="s">
        <v>180</v>
      </c>
      <c r="D146" s="142" t="s">
        <v>164</v>
      </c>
      <c r="E146" s="142" t="s">
        <v>234</v>
      </c>
      <c r="F146" s="142" t="s">
        <v>376</v>
      </c>
      <c r="G146" s="146">
        <v>121.23</v>
      </c>
      <c r="H146" s="146">
        <v>121.23</v>
      </c>
      <c r="I146" s="169">
        <f t="shared" si="13"/>
        <v>100</v>
      </c>
    </row>
    <row r="147" spans="1:9" ht="15.75" x14ac:dyDescent="0.2">
      <c r="A147" s="136" t="s">
        <v>283</v>
      </c>
      <c r="B147" s="114" t="s">
        <v>4</v>
      </c>
      <c r="C147" s="114" t="s">
        <v>180</v>
      </c>
      <c r="D147" s="114" t="s">
        <v>164</v>
      </c>
      <c r="E147" s="114" t="s">
        <v>282</v>
      </c>
      <c r="F147" s="114"/>
      <c r="G147" s="145">
        <f>G148</f>
        <v>100</v>
      </c>
      <c r="H147" s="145">
        <f>H148</f>
        <v>61.164000000000001</v>
      </c>
      <c r="I147" s="169">
        <f t="shared" si="13"/>
        <v>61.163999999999994</v>
      </c>
    </row>
    <row r="148" spans="1:9" ht="78.75" x14ac:dyDescent="0.2">
      <c r="A148" s="136" t="s">
        <v>312</v>
      </c>
      <c r="B148" s="114" t="s">
        <v>4</v>
      </c>
      <c r="C148" s="114" t="s">
        <v>180</v>
      </c>
      <c r="D148" s="114" t="s">
        <v>164</v>
      </c>
      <c r="E148" s="114" t="s">
        <v>232</v>
      </c>
      <c r="F148" s="114"/>
      <c r="G148" s="145">
        <f>G149</f>
        <v>100</v>
      </c>
      <c r="H148" s="145">
        <f>H149</f>
        <v>61.164000000000001</v>
      </c>
      <c r="I148" s="169">
        <f t="shared" si="13"/>
        <v>61.163999999999994</v>
      </c>
    </row>
    <row r="149" spans="1:9" ht="63" x14ac:dyDescent="0.2">
      <c r="A149" s="148" t="s">
        <v>371</v>
      </c>
      <c r="B149" s="142" t="s">
        <v>4</v>
      </c>
      <c r="C149" s="142" t="s">
        <v>180</v>
      </c>
      <c r="D149" s="142" t="s">
        <v>164</v>
      </c>
      <c r="E149" s="142" t="s">
        <v>232</v>
      </c>
      <c r="F149" s="142" t="s">
        <v>372</v>
      </c>
      <c r="G149" s="146">
        <v>100</v>
      </c>
      <c r="H149" s="146">
        <v>61.164000000000001</v>
      </c>
      <c r="I149" s="169">
        <f t="shared" si="13"/>
        <v>61.163999999999994</v>
      </c>
    </row>
    <row r="150" spans="1:9" ht="15.75" x14ac:dyDescent="0.2">
      <c r="A150" s="171" t="s">
        <v>113</v>
      </c>
      <c r="B150" s="172" t="s">
        <v>4</v>
      </c>
      <c r="C150" s="172" t="s">
        <v>180</v>
      </c>
      <c r="D150" s="172" t="s">
        <v>179</v>
      </c>
      <c r="E150" s="172"/>
      <c r="F150" s="172"/>
      <c r="G150" s="173">
        <f>G151</f>
        <v>49345.224929999997</v>
      </c>
      <c r="H150" s="173">
        <f>H151</f>
        <v>48144.299929999994</v>
      </c>
      <c r="I150" s="173">
        <f t="shared" si="13"/>
        <v>97.566279205934094</v>
      </c>
    </row>
    <row r="151" spans="1:9" ht="31.5" x14ac:dyDescent="0.2">
      <c r="A151" s="136" t="s">
        <v>288</v>
      </c>
      <c r="B151" s="114" t="s">
        <v>4</v>
      </c>
      <c r="C151" s="114" t="s">
        <v>180</v>
      </c>
      <c r="D151" s="114" t="s">
        <v>179</v>
      </c>
      <c r="E151" s="114" t="s">
        <v>287</v>
      </c>
      <c r="F151" s="114"/>
      <c r="G151" s="145">
        <f>G152</f>
        <v>49345.224929999997</v>
      </c>
      <c r="H151" s="145">
        <f>H152</f>
        <v>48144.299929999994</v>
      </c>
      <c r="I151" s="169">
        <f t="shared" si="13"/>
        <v>97.566279205934094</v>
      </c>
    </row>
    <row r="152" spans="1:9" ht="126" x14ac:dyDescent="0.2">
      <c r="A152" s="136" t="s">
        <v>290</v>
      </c>
      <c r="B152" s="114" t="s">
        <v>4</v>
      </c>
      <c r="C152" s="114" t="s">
        <v>180</v>
      </c>
      <c r="D152" s="114" t="s">
        <v>179</v>
      </c>
      <c r="E152" s="114" t="s">
        <v>289</v>
      </c>
      <c r="F152" s="114"/>
      <c r="G152" s="145">
        <f>G153+G157+G170</f>
        <v>49345.224929999997</v>
      </c>
      <c r="H152" s="145">
        <f>H153+H157+H170</f>
        <v>48144.299929999994</v>
      </c>
      <c r="I152" s="169">
        <f t="shared" si="13"/>
        <v>97.566279205934094</v>
      </c>
    </row>
    <row r="153" spans="1:9" ht="47.25" x14ac:dyDescent="0.2">
      <c r="A153" s="136" t="s">
        <v>381</v>
      </c>
      <c r="B153" s="114" t="s">
        <v>4</v>
      </c>
      <c r="C153" s="114" t="s">
        <v>180</v>
      </c>
      <c r="D153" s="114" t="s">
        <v>179</v>
      </c>
      <c r="E153" s="114" t="s">
        <v>341</v>
      </c>
      <c r="F153" s="114"/>
      <c r="G153" s="145">
        <f t="shared" ref="G153:H155" si="14">G154</f>
        <v>11623.406929999999</v>
      </c>
      <c r="H153" s="145">
        <f t="shared" si="14"/>
        <v>11623.406929999999</v>
      </c>
      <c r="I153" s="169">
        <f t="shared" si="13"/>
        <v>100</v>
      </c>
    </row>
    <row r="154" spans="1:9" ht="47.25" x14ac:dyDescent="0.2">
      <c r="A154" s="136" t="s">
        <v>382</v>
      </c>
      <c r="B154" s="114" t="s">
        <v>4</v>
      </c>
      <c r="C154" s="114" t="s">
        <v>180</v>
      </c>
      <c r="D154" s="114" t="s">
        <v>179</v>
      </c>
      <c r="E154" s="114" t="s">
        <v>383</v>
      </c>
      <c r="F154" s="114"/>
      <c r="G154" s="145">
        <f t="shared" si="14"/>
        <v>11623.406929999999</v>
      </c>
      <c r="H154" s="145">
        <f t="shared" si="14"/>
        <v>11623.406929999999</v>
      </c>
      <c r="I154" s="169">
        <f t="shared" si="13"/>
        <v>100</v>
      </c>
    </row>
    <row r="155" spans="1:9" ht="47.25" x14ac:dyDescent="0.2">
      <c r="A155" s="136" t="s">
        <v>384</v>
      </c>
      <c r="B155" s="114" t="s">
        <v>4</v>
      </c>
      <c r="C155" s="114" t="s">
        <v>180</v>
      </c>
      <c r="D155" s="114" t="s">
        <v>179</v>
      </c>
      <c r="E155" s="114" t="s">
        <v>235</v>
      </c>
      <c r="F155" s="114"/>
      <c r="G155" s="145">
        <f t="shared" si="14"/>
        <v>11623.406929999999</v>
      </c>
      <c r="H155" s="145">
        <f t="shared" si="14"/>
        <v>11623.406929999999</v>
      </c>
      <c r="I155" s="169">
        <f t="shared" si="13"/>
        <v>100</v>
      </c>
    </row>
    <row r="156" spans="1:9" ht="63" x14ac:dyDescent="0.2">
      <c r="A156" s="148" t="s">
        <v>371</v>
      </c>
      <c r="B156" s="142" t="s">
        <v>4</v>
      </c>
      <c r="C156" s="142" t="s">
        <v>180</v>
      </c>
      <c r="D156" s="142" t="s">
        <v>179</v>
      </c>
      <c r="E156" s="142" t="s">
        <v>235</v>
      </c>
      <c r="F156" s="142" t="s">
        <v>372</v>
      </c>
      <c r="G156" s="146">
        <v>11623.406929999999</v>
      </c>
      <c r="H156" s="146">
        <v>11623.406929999999</v>
      </c>
      <c r="I156" s="169">
        <f t="shared" si="13"/>
        <v>100</v>
      </c>
    </row>
    <row r="157" spans="1:9" ht="31.5" x14ac:dyDescent="0.2">
      <c r="A157" s="136" t="s">
        <v>292</v>
      </c>
      <c r="B157" s="114" t="s">
        <v>4</v>
      </c>
      <c r="C157" s="114" t="s">
        <v>180</v>
      </c>
      <c r="D157" s="114" t="s">
        <v>179</v>
      </c>
      <c r="E157" s="114" t="s">
        <v>291</v>
      </c>
      <c r="F157" s="114"/>
      <c r="G157" s="145">
        <f>G158</f>
        <v>28211.809999999998</v>
      </c>
      <c r="H157" s="145">
        <f>H158</f>
        <v>27011.178999999996</v>
      </c>
      <c r="I157" s="169">
        <f t="shared" si="13"/>
        <v>95.744225556602004</v>
      </c>
    </row>
    <row r="158" spans="1:9" ht="94.5" x14ac:dyDescent="0.2">
      <c r="A158" s="136" t="s">
        <v>298</v>
      </c>
      <c r="B158" s="114" t="s">
        <v>4</v>
      </c>
      <c r="C158" s="114" t="s">
        <v>180</v>
      </c>
      <c r="D158" s="114" t="s">
        <v>179</v>
      </c>
      <c r="E158" s="114" t="s">
        <v>297</v>
      </c>
      <c r="F158" s="114"/>
      <c r="G158" s="145">
        <f>G159+G162+G164+G166++G168</f>
        <v>28211.809999999998</v>
      </c>
      <c r="H158" s="145">
        <f>H159+H162+H164+H166++H168</f>
        <v>27011.178999999996</v>
      </c>
      <c r="I158" s="169">
        <f t="shared" si="13"/>
        <v>95.744225556602004</v>
      </c>
    </row>
    <row r="159" spans="1:9" ht="31.5" x14ac:dyDescent="0.2">
      <c r="A159" s="136" t="s">
        <v>318</v>
      </c>
      <c r="B159" s="114" t="s">
        <v>4</v>
      </c>
      <c r="C159" s="114" t="s">
        <v>180</v>
      </c>
      <c r="D159" s="114" t="s">
        <v>179</v>
      </c>
      <c r="E159" s="114" t="s">
        <v>236</v>
      </c>
      <c r="F159" s="114"/>
      <c r="G159" s="145">
        <f>G160+G161</f>
        <v>9699.09</v>
      </c>
      <c r="H159" s="145">
        <f>H160+H161</f>
        <v>9347.8599999999988</v>
      </c>
      <c r="I159" s="169">
        <f t="shared" si="13"/>
        <v>96.378732437785388</v>
      </c>
    </row>
    <row r="160" spans="1:9" ht="63" x14ac:dyDescent="0.2">
      <c r="A160" s="148" t="s">
        <v>371</v>
      </c>
      <c r="B160" s="142" t="s">
        <v>4</v>
      </c>
      <c r="C160" s="142" t="s">
        <v>180</v>
      </c>
      <c r="D160" s="142" t="s">
        <v>179</v>
      </c>
      <c r="E160" s="142" t="s">
        <v>236</v>
      </c>
      <c r="F160" s="142" t="s">
        <v>372</v>
      </c>
      <c r="G160" s="146">
        <v>9694.09</v>
      </c>
      <c r="H160" s="146">
        <v>9344.89</v>
      </c>
      <c r="I160" s="169">
        <f t="shared" si="13"/>
        <v>96.397805260731019</v>
      </c>
    </row>
    <row r="161" spans="1:9" ht="31.5" x14ac:dyDescent="0.2">
      <c r="A161" s="148" t="s">
        <v>377</v>
      </c>
      <c r="B161" s="142" t="s">
        <v>4</v>
      </c>
      <c r="C161" s="142" t="s">
        <v>180</v>
      </c>
      <c r="D161" s="142" t="s">
        <v>179</v>
      </c>
      <c r="E161" s="142" t="s">
        <v>236</v>
      </c>
      <c r="F161" s="142" t="s">
        <v>378</v>
      </c>
      <c r="G161" s="146">
        <v>5</v>
      </c>
      <c r="H161" s="146">
        <v>2.97</v>
      </c>
      <c r="I161" s="169">
        <f t="shared" si="13"/>
        <v>59.400000000000006</v>
      </c>
    </row>
    <row r="162" spans="1:9" ht="31.5" x14ac:dyDescent="0.2">
      <c r="A162" s="136" t="s">
        <v>319</v>
      </c>
      <c r="B162" s="114" t="s">
        <v>4</v>
      </c>
      <c r="C162" s="114" t="s">
        <v>180</v>
      </c>
      <c r="D162" s="114" t="s">
        <v>179</v>
      </c>
      <c r="E162" s="114" t="s">
        <v>237</v>
      </c>
      <c r="F162" s="114"/>
      <c r="G162" s="145">
        <f>G163</f>
        <v>1846.89</v>
      </c>
      <c r="H162" s="145">
        <f>H163</f>
        <v>1796.89</v>
      </c>
      <c r="I162" s="169">
        <f t="shared" si="13"/>
        <v>97.292746184125747</v>
      </c>
    </row>
    <row r="163" spans="1:9" ht="63" x14ac:dyDescent="0.2">
      <c r="A163" s="148" t="s">
        <v>371</v>
      </c>
      <c r="B163" s="142" t="s">
        <v>4</v>
      </c>
      <c r="C163" s="142" t="s">
        <v>180</v>
      </c>
      <c r="D163" s="142" t="s">
        <v>179</v>
      </c>
      <c r="E163" s="142" t="s">
        <v>237</v>
      </c>
      <c r="F163" s="142" t="s">
        <v>372</v>
      </c>
      <c r="G163" s="146">
        <v>1846.89</v>
      </c>
      <c r="H163" s="146">
        <v>1796.89</v>
      </c>
      <c r="I163" s="169">
        <f t="shared" si="13"/>
        <v>97.292746184125747</v>
      </c>
    </row>
    <row r="164" spans="1:9" ht="31.5" x14ac:dyDescent="0.2">
      <c r="A164" s="136" t="s">
        <v>320</v>
      </c>
      <c r="B164" s="114" t="s">
        <v>4</v>
      </c>
      <c r="C164" s="114" t="s">
        <v>180</v>
      </c>
      <c r="D164" s="114" t="s">
        <v>179</v>
      </c>
      <c r="E164" s="114" t="s">
        <v>238</v>
      </c>
      <c r="F164" s="114"/>
      <c r="G164" s="145">
        <f>G165</f>
        <v>11057.803</v>
      </c>
      <c r="H164" s="145">
        <f>H165</f>
        <v>10258.402</v>
      </c>
      <c r="I164" s="169">
        <f t="shared" si="13"/>
        <v>92.770706803150688</v>
      </c>
    </row>
    <row r="165" spans="1:9" ht="63" x14ac:dyDescent="0.2">
      <c r="A165" s="148" t="s">
        <v>371</v>
      </c>
      <c r="B165" s="142" t="s">
        <v>4</v>
      </c>
      <c r="C165" s="142" t="s">
        <v>180</v>
      </c>
      <c r="D165" s="142" t="s">
        <v>179</v>
      </c>
      <c r="E165" s="142" t="s">
        <v>238</v>
      </c>
      <c r="F165" s="142" t="s">
        <v>372</v>
      </c>
      <c r="G165" s="146">
        <v>11057.803</v>
      </c>
      <c r="H165" s="146">
        <v>10258.402</v>
      </c>
      <c r="I165" s="169">
        <f t="shared" si="13"/>
        <v>92.770706803150688</v>
      </c>
    </row>
    <row r="166" spans="1:9" ht="173.25" x14ac:dyDescent="0.2">
      <c r="A166" s="149" t="s">
        <v>322</v>
      </c>
      <c r="B166" s="114" t="s">
        <v>4</v>
      </c>
      <c r="C166" s="114" t="s">
        <v>180</v>
      </c>
      <c r="D166" s="114" t="s">
        <v>179</v>
      </c>
      <c r="E166" s="114" t="s">
        <v>240</v>
      </c>
      <c r="F166" s="114"/>
      <c r="G166" s="145">
        <f>G167</f>
        <v>1961.019</v>
      </c>
      <c r="H166" s="145">
        <f>H167</f>
        <v>1961.019</v>
      </c>
      <c r="I166" s="169">
        <f t="shared" si="13"/>
        <v>100</v>
      </c>
    </row>
    <row r="167" spans="1:9" ht="63" x14ac:dyDescent="0.2">
      <c r="A167" s="148" t="s">
        <v>371</v>
      </c>
      <c r="B167" s="142" t="s">
        <v>4</v>
      </c>
      <c r="C167" s="142" t="s">
        <v>180</v>
      </c>
      <c r="D167" s="142" t="s">
        <v>179</v>
      </c>
      <c r="E167" s="142" t="s">
        <v>240</v>
      </c>
      <c r="F167" s="142" t="s">
        <v>372</v>
      </c>
      <c r="G167" s="146">
        <v>1961.019</v>
      </c>
      <c r="H167" s="146">
        <v>1961.019</v>
      </c>
      <c r="I167" s="169">
        <f t="shared" si="13"/>
        <v>100</v>
      </c>
    </row>
    <row r="168" spans="1:9" ht="110.25" x14ac:dyDescent="0.2">
      <c r="A168" s="136" t="s">
        <v>323</v>
      </c>
      <c r="B168" s="114" t="s">
        <v>4</v>
      </c>
      <c r="C168" s="114" t="s">
        <v>180</v>
      </c>
      <c r="D168" s="114" t="s">
        <v>179</v>
      </c>
      <c r="E168" s="114" t="s">
        <v>241</v>
      </c>
      <c r="F168" s="114"/>
      <c r="G168" s="145">
        <f>G169</f>
        <v>3647.0079999999998</v>
      </c>
      <c r="H168" s="145">
        <f>H169</f>
        <v>3647.0079999999998</v>
      </c>
      <c r="I168" s="169">
        <f t="shared" si="13"/>
        <v>100</v>
      </c>
    </row>
    <row r="169" spans="1:9" ht="63" x14ac:dyDescent="0.2">
      <c r="A169" s="148" t="s">
        <v>371</v>
      </c>
      <c r="B169" s="142" t="s">
        <v>4</v>
      </c>
      <c r="C169" s="142" t="s">
        <v>180</v>
      </c>
      <c r="D169" s="142" t="s">
        <v>179</v>
      </c>
      <c r="E169" s="142" t="s">
        <v>241</v>
      </c>
      <c r="F169" s="142" t="s">
        <v>372</v>
      </c>
      <c r="G169" s="146">
        <v>3647.0079999999998</v>
      </c>
      <c r="H169" s="146">
        <v>3647.0079999999998</v>
      </c>
      <c r="I169" s="169">
        <f t="shared" si="13"/>
        <v>100</v>
      </c>
    </row>
    <row r="170" spans="1:9" ht="47.25" x14ac:dyDescent="0.2">
      <c r="A170" s="175" t="s">
        <v>303</v>
      </c>
      <c r="B170" s="176" t="s">
        <v>4</v>
      </c>
      <c r="C170" s="176" t="s">
        <v>180</v>
      </c>
      <c r="D170" s="176" t="s">
        <v>179</v>
      </c>
      <c r="E170" s="176" t="s">
        <v>302</v>
      </c>
      <c r="F170" s="176"/>
      <c r="G170" s="177">
        <f>G171+G174</f>
        <v>9510.0079999999998</v>
      </c>
      <c r="H170" s="177">
        <f>H171+H174</f>
        <v>9509.7139999999999</v>
      </c>
      <c r="I170" s="178">
        <f t="shared" si="13"/>
        <v>99.996908519950779</v>
      </c>
    </row>
    <row r="171" spans="1:9" ht="78.75" x14ac:dyDescent="0.2">
      <c r="A171" s="136" t="s">
        <v>325</v>
      </c>
      <c r="B171" s="114" t="s">
        <v>4</v>
      </c>
      <c r="C171" s="114" t="s">
        <v>180</v>
      </c>
      <c r="D171" s="114" t="s">
        <v>179</v>
      </c>
      <c r="E171" s="114" t="s">
        <v>324</v>
      </c>
      <c r="F171" s="114"/>
      <c r="G171" s="145">
        <f>G172</f>
        <v>862.93</v>
      </c>
      <c r="H171" s="145">
        <f>H172</f>
        <v>862.63400000000001</v>
      </c>
      <c r="I171" s="169">
        <f t="shared" si="13"/>
        <v>99.965698260577341</v>
      </c>
    </row>
    <row r="172" spans="1:9" ht="94.5" x14ac:dyDescent="0.2">
      <c r="A172" s="136" t="s">
        <v>326</v>
      </c>
      <c r="B172" s="114" t="s">
        <v>4</v>
      </c>
      <c r="C172" s="114" t="s">
        <v>180</v>
      </c>
      <c r="D172" s="114" t="s">
        <v>179</v>
      </c>
      <c r="E172" s="114" t="s">
        <v>239</v>
      </c>
      <c r="F172" s="114"/>
      <c r="G172" s="145">
        <f>G173</f>
        <v>862.93</v>
      </c>
      <c r="H172" s="145">
        <f>H173</f>
        <v>862.63400000000001</v>
      </c>
      <c r="I172" s="169">
        <f t="shared" si="13"/>
        <v>99.965698260577341</v>
      </c>
    </row>
    <row r="173" spans="1:9" ht="63" x14ac:dyDescent="0.2">
      <c r="A173" s="148" t="s">
        <v>371</v>
      </c>
      <c r="B173" s="142" t="s">
        <v>4</v>
      </c>
      <c r="C173" s="142" t="s">
        <v>180</v>
      </c>
      <c r="D173" s="142" t="s">
        <v>179</v>
      </c>
      <c r="E173" s="142" t="s">
        <v>239</v>
      </c>
      <c r="F173" s="142" t="s">
        <v>372</v>
      </c>
      <c r="G173" s="146">
        <v>862.93</v>
      </c>
      <c r="H173" s="146">
        <v>862.63400000000001</v>
      </c>
      <c r="I173" s="169">
        <f t="shared" si="13"/>
        <v>99.965698260577341</v>
      </c>
    </row>
    <row r="174" spans="1:9" ht="78.75" x14ac:dyDescent="0.2">
      <c r="A174" s="136" t="s">
        <v>385</v>
      </c>
      <c r="B174" s="114" t="s">
        <v>4</v>
      </c>
      <c r="C174" s="114" t="s">
        <v>180</v>
      </c>
      <c r="D174" s="114" t="s">
        <v>179</v>
      </c>
      <c r="E174" s="114" t="s">
        <v>339</v>
      </c>
      <c r="F174" s="114"/>
      <c r="G174" s="145">
        <f>G175</f>
        <v>8647.0779999999995</v>
      </c>
      <c r="H174" s="145">
        <f>H175</f>
        <v>8647.08</v>
      </c>
      <c r="I174" s="169">
        <f t="shared" si="13"/>
        <v>100.00002312920043</v>
      </c>
    </row>
    <row r="175" spans="1:9" ht="47.25" x14ac:dyDescent="0.2">
      <c r="A175" s="136" t="s">
        <v>386</v>
      </c>
      <c r="B175" s="114" t="s">
        <v>4</v>
      </c>
      <c r="C175" s="114" t="s">
        <v>180</v>
      </c>
      <c r="D175" s="114" t="s">
        <v>179</v>
      </c>
      <c r="E175" s="114" t="s">
        <v>242</v>
      </c>
      <c r="F175" s="114"/>
      <c r="G175" s="145">
        <f>G176</f>
        <v>8647.0779999999995</v>
      </c>
      <c r="H175" s="145">
        <f>H176</f>
        <v>8647.08</v>
      </c>
      <c r="I175" s="169">
        <f t="shared" si="13"/>
        <v>100.00002312920043</v>
      </c>
    </row>
    <row r="176" spans="1:9" ht="63" x14ac:dyDescent="0.2">
      <c r="A176" s="148" t="s">
        <v>371</v>
      </c>
      <c r="B176" s="142" t="s">
        <v>4</v>
      </c>
      <c r="C176" s="142" t="s">
        <v>180</v>
      </c>
      <c r="D176" s="142" t="s">
        <v>179</v>
      </c>
      <c r="E176" s="142" t="s">
        <v>242</v>
      </c>
      <c r="F176" s="142" t="s">
        <v>372</v>
      </c>
      <c r="G176" s="146">
        <v>8647.0779999999995</v>
      </c>
      <c r="H176" s="146">
        <v>8647.08</v>
      </c>
      <c r="I176" s="169">
        <f t="shared" si="13"/>
        <v>100.00002312920043</v>
      </c>
    </row>
    <row r="177" spans="1:9" ht="15.75" x14ac:dyDescent="0.2">
      <c r="A177" s="171" t="s">
        <v>114</v>
      </c>
      <c r="B177" s="172" t="s">
        <v>4</v>
      </c>
      <c r="C177" s="172" t="s">
        <v>177</v>
      </c>
      <c r="D177" s="172" t="s">
        <v>167</v>
      </c>
      <c r="E177" s="172"/>
      <c r="F177" s="172"/>
      <c r="G177" s="173">
        <f t="shared" ref="G177:H181" si="15">G178</f>
        <v>814.24299999999994</v>
      </c>
      <c r="H177" s="173">
        <f t="shared" si="15"/>
        <v>748.577</v>
      </c>
      <c r="I177" s="173">
        <f t="shared" si="13"/>
        <v>91.935331344574038</v>
      </c>
    </row>
    <row r="178" spans="1:9" ht="15.75" x14ac:dyDescent="0.2">
      <c r="A178" s="171" t="s">
        <v>178</v>
      </c>
      <c r="B178" s="172" t="s">
        <v>4</v>
      </c>
      <c r="C178" s="172" t="s">
        <v>177</v>
      </c>
      <c r="D178" s="172" t="s">
        <v>177</v>
      </c>
      <c r="E178" s="172"/>
      <c r="F178" s="172"/>
      <c r="G178" s="173">
        <f t="shared" si="15"/>
        <v>814.24299999999994</v>
      </c>
      <c r="H178" s="173">
        <f t="shared" si="15"/>
        <v>748.577</v>
      </c>
      <c r="I178" s="173">
        <f t="shared" si="13"/>
        <v>91.935331344574038</v>
      </c>
    </row>
    <row r="179" spans="1:9" ht="31.5" x14ac:dyDescent="0.2">
      <c r="A179" s="136" t="s">
        <v>288</v>
      </c>
      <c r="B179" s="114" t="s">
        <v>4</v>
      </c>
      <c r="C179" s="114" t="s">
        <v>177</v>
      </c>
      <c r="D179" s="114" t="s">
        <v>177</v>
      </c>
      <c r="E179" s="114" t="s">
        <v>287</v>
      </c>
      <c r="F179" s="114"/>
      <c r="G179" s="145">
        <f t="shared" si="15"/>
        <v>814.24299999999994</v>
      </c>
      <c r="H179" s="145">
        <f t="shared" si="15"/>
        <v>748.577</v>
      </c>
      <c r="I179" s="169">
        <f t="shared" si="13"/>
        <v>91.935331344574038</v>
      </c>
    </row>
    <row r="180" spans="1:9" ht="126" x14ac:dyDescent="0.2">
      <c r="A180" s="136" t="s">
        <v>290</v>
      </c>
      <c r="B180" s="114" t="s">
        <v>4</v>
      </c>
      <c r="C180" s="114" t="s">
        <v>177</v>
      </c>
      <c r="D180" s="114" t="s">
        <v>177</v>
      </c>
      <c r="E180" s="114" t="s">
        <v>289</v>
      </c>
      <c r="F180" s="114"/>
      <c r="G180" s="145">
        <f t="shared" si="15"/>
        <v>814.24299999999994</v>
      </c>
      <c r="H180" s="145">
        <f t="shared" si="15"/>
        <v>748.577</v>
      </c>
      <c r="I180" s="169">
        <f t="shared" si="13"/>
        <v>91.935331344574038</v>
      </c>
    </row>
    <row r="181" spans="1:9" ht="31.5" x14ac:dyDescent="0.2">
      <c r="A181" s="136" t="s">
        <v>292</v>
      </c>
      <c r="B181" s="114" t="s">
        <v>4</v>
      </c>
      <c r="C181" s="114" t="s">
        <v>177</v>
      </c>
      <c r="D181" s="114" t="s">
        <v>177</v>
      </c>
      <c r="E181" s="114" t="s">
        <v>291</v>
      </c>
      <c r="F181" s="114"/>
      <c r="G181" s="145">
        <f t="shared" si="15"/>
        <v>814.24299999999994</v>
      </c>
      <c r="H181" s="145">
        <f t="shared" si="15"/>
        <v>748.577</v>
      </c>
      <c r="I181" s="169">
        <f t="shared" si="13"/>
        <v>91.935331344574038</v>
      </c>
    </row>
    <row r="182" spans="1:9" ht="47.25" x14ac:dyDescent="0.2">
      <c r="A182" s="136" t="s">
        <v>328</v>
      </c>
      <c r="B182" s="114" t="s">
        <v>4</v>
      </c>
      <c r="C182" s="114" t="s">
        <v>177</v>
      </c>
      <c r="D182" s="114" t="s">
        <v>177</v>
      </c>
      <c r="E182" s="114" t="s">
        <v>327</v>
      </c>
      <c r="F182" s="114"/>
      <c r="G182" s="145">
        <f>G183+G185</f>
        <v>814.24299999999994</v>
      </c>
      <c r="H182" s="145">
        <f>H183+H185</f>
        <v>748.577</v>
      </c>
      <c r="I182" s="169">
        <f t="shared" si="13"/>
        <v>91.935331344574038</v>
      </c>
    </row>
    <row r="183" spans="1:9" ht="47.25" x14ac:dyDescent="0.2">
      <c r="A183" s="136" t="s">
        <v>329</v>
      </c>
      <c r="B183" s="114" t="s">
        <v>4</v>
      </c>
      <c r="C183" s="114" t="s">
        <v>177</v>
      </c>
      <c r="D183" s="114" t="s">
        <v>177</v>
      </c>
      <c r="E183" s="114" t="s">
        <v>243</v>
      </c>
      <c r="F183" s="114"/>
      <c r="G183" s="145">
        <f>G184</f>
        <v>398.233</v>
      </c>
      <c r="H183" s="145">
        <f>H184</f>
        <v>332.56700000000001</v>
      </c>
      <c r="I183" s="169">
        <f t="shared" si="13"/>
        <v>83.510658333186853</v>
      </c>
    </row>
    <row r="184" spans="1:9" ht="63" x14ac:dyDescent="0.2">
      <c r="A184" s="148" t="s">
        <v>371</v>
      </c>
      <c r="B184" s="142" t="s">
        <v>4</v>
      </c>
      <c r="C184" s="142" t="s">
        <v>177</v>
      </c>
      <c r="D184" s="142" t="s">
        <v>177</v>
      </c>
      <c r="E184" s="142" t="s">
        <v>243</v>
      </c>
      <c r="F184" s="142" t="s">
        <v>372</v>
      </c>
      <c r="G184" s="146">
        <v>398.233</v>
      </c>
      <c r="H184" s="146">
        <v>332.56700000000001</v>
      </c>
      <c r="I184" s="169">
        <f t="shared" si="13"/>
        <v>83.510658333186853</v>
      </c>
    </row>
    <row r="185" spans="1:9" ht="78.75" x14ac:dyDescent="0.2">
      <c r="A185" s="136" t="s">
        <v>330</v>
      </c>
      <c r="B185" s="114" t="s">
        <v>4</v>
      </c>
      <c r="C185" s="114" t="s">
        <v>177</v>
      </c>
      <c r="D185" s="114" t="s">
        <v>177</v>
      </c>
      <c r="E185" s="114" t="s">
        <v>244</v>
      </c>
      <c r="F185" s="114"/>
      <c r="G185" s="145">
        <f>G186</f>
        <v>416.01</v>
      </c>
      <c r="H185" s="145">
        <f>H186</f>
        <v>416.01</v>
      </c>
      <c r="I185" s="169">
        <f t="shared" si="13"/>
        <v>100</v>
      </c>
    </row>
    <row r="186" spans="1:9" ht="141.75" x14ac:dyDescent="0.2">
      <c r="A186" s="148" t="s">
        <v>369</v>
      </c>
      <c r="B186" s="142" t="s">
        <v>4</v>
      </c>
      <c r="C186" s="142" t="s">
        <v>177</v>
      </c>
      <c r="D186" s="142" t="s">
        <v>177</v>
      </c>
      <c r="E186" s="142" t="s">
        <v>244</v>
      </c>
      <c r="F186" s="142" t="s">
        <v>370</v>
      </c>
      <c r="G186" s="146">
        <v>416.01</v>
      </c>
      <c r="H186" s="146">
        <v>416.01</v>
      </c>
      <c r="I186" s="169">
        <f t="shared" si="13"/>
        <v>100</v>
      </c>
    </row>
    <row r="187" spans="1:9" ht="31.5" x14ac:dyDescent="0.2">
      <c r="A187" s="171" t="s">
        <v>117</v>
      </c>
      <c r="B187" s="172" t="s">
        <v>4</v>
      </c>
      <c r="C187" s="172" t="s">
        <v>172</v>
      </c>
      <c r="D187" s="172" t="s">
        <v>167</v>
      </c>
      <c r="E187" s="172"/>
      <c r="F187" s="172"/>
      <c r="G187" s="173">
        <f t="shared" ref="G187:H191" si="16">G188</f>
        <v>12276.828</v>
      </c>
      <c r="H187" s="173">
        <f t="shared" si="16"/>
        <v>12062.438</v>
      </c>
      <c r="I187" s="173">
        <f t="shared" si="13"/>
        <v>98.253702014885278</v>
      </c>
    </row>
    <row r="188" spans="1:9" ht="15.75" x14ac:dyDescent="0.2">
      <c r="A188" s="171" t="s">
        <v>118</v>
      </c>
      <c r="B188" s="172" t="s">
        <v>4</v>
      </c>
      <c r="C188" s="172" t="s">
        <v>172</v>
      </c>
      <c r="D188" s="172" t="s">
        <v>171</v>
      </c>
      <c r="E188" s="172"/>
      <c r="F188" s="172"/>
      <c r="G188" s="173">
        <f t="shared" si="16"/>
        <v>12276.828</v>
      </c>
      <c r="H188" s="173">
        <f t="shared" si="16"/>
        <v>12062.438</v>
      </c>
      <c r="I188" s="173">
        <f t="shared" si="13"/>
        <v>98.253702014885278</v>
      </c>
    </row>
    <row r="189" spans="1:9" ht="31.5" x14ac:dyDescent="0.2">
      <c r="A189" s="175" t="s">
        <v>288</v>
      </c>
      <c r="B189" s="176" t="s">
        <v>4</v>
      </c>
      <c r="C189" s="176" t="s">
        <v>172</v>
      </c>
      <c r="D189" s="176" t="s">
        <v>171</v>
      </c>
      <c r="E189" s="176" t="s">
        <v>287</v>
      </c>
      <c r="F189" s="176"/>
      <c r="G189" s="177">
        <f t="shared" si="16"/>
        <v>12276.828</v>
      </c>
      <c r="H189" s="177">
        <f t="shared" si="16"/>
        <v>12062.438</v>
      </c>
      <c r="I189" s="173">
        <f t="shared" si="13"/>
        <v>98.253702014885278</v>
      </c>
    </row>
    <row r="190" spans="1:9" ht="126" x14ac:dyDescent="0.2">
      <c r="A190" s="136" t="s">
        <v>290</v>
      </c>
      <c r="B190" s="114" t="s">
        <v>4</v>
      </c>
      <c r="C190" s="114" t="s">
        <v>172</v>
      </c>
      <c r="D190" s="114" t="s">
        <v>171</v>
      </c>
      <c r="E190" s="114" t="s">
        <v>289</v>
      </c>
      <c r="F190" s="114"/>
      <c r="G190" s="145">
        <f t="shared" si="16"/>
        <v>12276.828</v>
      </c>
      <c r="H190" s="145">
        <f>H191</f>
        <v>12062.438</v>
      </c>
      <c r="I190" s="169">
        <f t="shared" si="13"/>
        <v>98.253702014885278</v>
      </c>
    </row>
    <row r="191" spans="1:9" ht="31.5" x14ac:dyDescent="0.2">
      <c r="A191" s="136" t="s">
        <v>292</v>
      </c>
      <c r="B191" s="114" t="s">
        <v>4</v>
      </c>
      <c r="C191" s="114" t="s">
        <v>172</v>
      </c>
      <c r="D191" s="114" t="s">
        <v>171</v>
      </c>
      <c r="E191" s="114" t="s">
        <v>291</v>
      </c>
      <c r="F191" s="114"/>
      <c r="G191" s="145">
        <f t="shared" si="16"/>
        <v>12276.828</v>
      </c>
      <c r="H191" s="145">
        <f t="shared" si="16"/>
        <v>12062.438</v>
      </c>
      <c r="I191" s="169">
        <f t="shared" si="13"/>
        <v>98.253702014885278</v>
      </c>
    </row>
    <row r="192" spans="1:9" ht="63" x14ac:dyDescent="0.2">
      <c r="A192" s="136" t="s">
        <v>332</v>
      </c>
      <c r="B192" s="114" t="s">
        <v>4</v>
      </c>
      <c r="C192" s="114" t="s">
        <v>172</v>
      </c>
      <c r="D192" s="114" t="s">
        <v>171</v>
      </c>
      <c r="E192" s="114" t="s">
        <v>331</v>
      </c>
      <c r="F192" s="114"/>
      <c r="G192" s="145">
        <f>G193+G196+G199+G201</f>
        <v>12276.828</v>
      </c>
      <c r="H192" s="145">
        <f>H193+H196+H199+H201</f>
        <v>12062.438</v>
      </c>
      <c r="I192" s="169">
        <f t="shared" si="13"/>
        <v>98.253702014885278</v>
      </c>
    </row>
    <row r="193" spans="1:9" ht="47.25" x14ac:dyDescent="0.2">
      <c r="A193" s="136" t="s">
        <v>333</v>
      </c>
      <c r="B193" s="114" t="s">
        <v>4</v>
      </c>
      <c r="C193" s="114" t="s">
        <v>172</v>
      </c>
      <c r="D193" s="114" t="s">
        <v>171</v>
      </c>
      <c r="E193" s="114" t="s">
        <v>245</v>
      </c>
      <c r="F193" s="114"/>
      <c r="G193" s="145">
        <f>G194+G195</f>
        <v>6116.1790000000001</v>
      </c>
      <c r="H193" s="145">
        <f>H194+H195</f>
        <v>5966.8240000000005</v>
      </c>
      <c r="I193" s="169">
        <f t="shared" si="13"/>
        <v>97.558034190954842</v>
      </c>
    </row>
    <row r="194" spans="1:9" ht="141.75" x14ac:dyDescent="0.2">
      <c r="A194" s="148" t="s">
        <v>369</v>
      </c>
      <c r="B194" s="142" t="s">
        <v>4</v>
      </c>
      <c r="C194" s="142" t="s">
        <v>172</v>
      </c>
      <c r="D194" s="142" t="s">
        <v>171</v>
      </c>
      <c r="E194" s="142" t="s">
        <v>245</v>
      </c>
      <c r="F194" s="142" t="s">
        <v>370</v>
      </c>
      <c r="G194" s="146">
        <v>3826.3</v>
      </c>
      <c r="H194" s="146">
        <v>3814.279</v>
      </c>
      <c r="I194" s="169">
        <f t="shared" si="13"/>
        <v>99.685832266157902</v>
      </c>
    </row>
    <row r="195" spans="1:9" ht="63" x14ac:dyDescent="0.2">
      <c r="A195" s="148" t="s">
        <v>371</v>
      </c>
      <c r="B195" s="142" t="s">
        <v>4</v>
      </c>
      <c r="C195" s="142" t="s">
        <v>172</v>
      </c>
      <c r="D195" s="142" t="s">
        <v>171</v>
      </c>
      <c r="E195" s="142" t="s">
        <v>245</v>
      </c>
      <c r="F195" s="142" t="s">
        <v>372</v>
      </c>
      <c r="G195" s="146">
        <v>2289.8789999999999</v>
      </c>
      <c r="H195" s="146">
        <v>2152.5450000000001</v>
      </c>
      <c r="I195" s="169">
        <f t="shared" si="13"/>
        <v>94.002565201043382</v>
      </c>
    </row>
    <row r="196" spans="1:9" ht="31.5" x14ac:dyDescent="0.2">
      <c r="A196" s="136" t="s">
        <v>334</v>
      </c>
      <c r="B196" s="114" t="s">
        <v>4</v>
      </c>
      <c r="C196" s="114" t="s">
        <v>172</v>
      </c>
      <c r="D196" s="114" t="s">
        <v>171</v>
      </c>
      <c r="E196" s="114" t="s">
        <v>246</v>
      </c>
      <c r="F196" s="114"/>
      <c r="G196" s="145">
        <f>G197+G198</f>
        <v>1271.24</v>
      </c>
      <c r="H196" s="145">
        <f>H197+H198</f>
        <v>1259.55</v>
      </c>
      <c r="I196" s="169">
        <f t="shared" ref="I196:I219" si="17">H196/G196*100</f>
        <v>99.080425411409323</v>
      </c>
    </row>
    <row r="197" spans="1:9" ht="141.75" x14ac:dyDescent="0.2">
      <c r="A197" s="148" t="s">
        <v>369</v>
      </c>
      <c r="B197" s="142" t="s">
        <v>4</v>
      </c>
      <c r="C197" s="142" t="s">
        <v>172</v>
      </c>
      <c r="D197" s="142" t="s">
        <v>171</v>
      </c>
      <c r="E197" s="142" t="s">
        <v>246</v>
      </c>
      <c r="F197" s="142" t="s">
        <v>370</v>
      </c>
      <c r="G197" s="146">
        <v>967.24</v>
      </c>
      <c r="H197" s="146">
        <v>961.64</v>
      </c>
      <c r="I197" s="169">
        <f t="shared" si="17"/>
        <v>99.421033042471365</v>
      </c>
    </row>
    <row r="198" spans="1:9" ht="63" x14ac:dyDescent="0.2">
      <c r="A198" s="148" t="s">
        <v>371</v>
      </c>
      <c r="B198" s="142" t="s">
        <v>4</v>
      </c>
      <c r="C198" s="142" t="s">
        <v>172</v>
      </c>
      <c r="D198" s="142" t="s">
        <v>171</v>
      </c>
      <c r="E198" s="142" t="s">
        <v>246</v>
      </c>
      <c r="F198" s="142" t="s">
        <v>372</v>
      </c>
      <c r="G198" s="146">
        <v>304</v>
      </c>
      <c r="H198" s="146">
        <v>297.91000000000003</v>
      </c>
      <c r="I198" s="169">
        <f t="shared" si="17"/>
        <v>97.996710526315795</v>
      </c>
    </row>
    <row r="199" spans="1:9" ht="63" x14ac:dyDescent="0.2">
      <c r="A199" s="136" t="s">
        <v>335</v>
      </c>
      <c r="B199" s="114" t="s">
        <v>4</v>
      </c>
      <c r="C199" s="114" t="s">
        <v>172</v>
      </c>
      <c r="D199" s="114" t="s">
        <v>171</v>
      </c>
      <c r="E199" s="114" t="s">
        <v>247</v>
      </c>
      <c r="F199" s="114"/>
      <c r="G199" s="145">
        <f>G200</f>
        <v>1486.4090000000001</v>
      </c>
      <c r="H199" s="145">
        <f>H200</f>
        <v>1433.0640000000001</v>
      </c>
      <c r="I199" s="169">
        <f t="shared" si="17"/>
        <v>96.411149286636444</v>
      </c>
    </row>
    <row r="200" spans="1:9" ht="63" x14ac:dyDescent="0.2">
      <c r="A200" s="148" t="s">
        <v>371</v>
      </c>
      <c r="B200" s="142" t="s">
        <v>4</v>
      </c>
      <c r="C200" s="142" t="s">
        <v>172</v>
      </c>
      <c r="D200" s="142" t="s">
        <v>171</v>
      </c>
      <c r="E200" s="142" t="s">
        <v>247</v>
      </c>
      <c r="F200" s="142" t="s">
        <v>372</v>
      </c>
      <c r="G200" s="146">
        <v>1486.4090000000001</v>
      </c>
      <c r="H200" s="146">
        <v>1433.0640000000001</v>
      </c>
      <c r="I200" s="169">
        <f t="shared" si="17"/>
        <v>96.411149286636444</v>
      </c>
    </row>
    <row r="201" spans="1:9" ht="204.75" x14ac:dyDescent="0.2">
      <c r="A201" s="149" t="s">
        <v>336</v>
      </c>
      <c r="B201" s="114" t="s">
        <v>4</v>
      </c>
      <c r="C201" s="114" t="s">
        <v>172</v>
      </c>
      <c r="D201" s="114" t="s">
        <v>171</v>
      </c>
      <c r="E201" s="114" t="s">
        <v>248</v>
      </c>
      <c r="F201" s="114"/>
      <c r="G201" s="145">
        <f>G202</f>
        <v>3403</v>
      </c>
      <c r="H201" s="145">
        <f>H202</f>
        <v>3403</v>
      </c>
      <c r="I201" s="169">
        <f t="shared" si="17"/>
        <v>100</v>
      </c>
    </row>
    <row r="202" spans="1:9" ht="141.75" x14ac:dyDescent="0.2">
      <c r="A202" s="148" t="s">
        <v>369</v>
      </c>
      <c r="B202" s="142" t="s">
        <v>4</v>
      </c>
      <c r="C202" s="142" t="s">
        <v>172</v>
      </c>
      <c r="D202" s="142" t="s">
        <v>171</v>
      </c>
      <c r="E202" s="142" t="s">
        <v>248</v>
      </c>
      <c r="F202" s="142" t="s">
        <v>370</v>
      </c>
      <c r="G202" s="146">
        <f>2613.7+789.3</f>
        <v>3403</v>
      </c>
      <c r="H202" s="146">
        <v>3403</v>
      </c>
      <c r="I202" s="169">
        <f t="shared" si="17"/>
        <v>100</v>
      </c>
    </row>
    <row r="203" spans="1:9" ht="31.5" x14ac:dyDescent="0.2">
      <c r="A203" s="171" t="s">
        <v>25</v>
      </c>
      <c r="B203" s="172" t="s">
        <v>4</v>
      </c>
      <c r="C203" s="172" t="s">
        <v>169</v>
      </c>
      <c r="D203" s="172" t="s">
        <v>167</v>
      </c>
      <c r="E203" s="172"/>
      <c r="F203" s="172"/>
      <c r="G203" s="173">
        <f t="shared" ref="G203:H209" si="18">G204</f>
        <v>861.96</v>
      </c>
      <c r="H203" s="173">
        <f t="shared" si="18"/>
        <v>829.50199999999995</v>
      </c>
      <c r="I203" s="173">
        <f t="shared" si="17"/>
        <v>96.23439602765788</v>
      </c>
    </row>
    <row r="204" spans="1:9" ht="15.75" x14ac:dyDescent="0.2">
      <c r="A204" s="171" t="s">
        <v>41</v>
      </c>
      <c r="B204" s="172" t="s">
        <v>4</v>
      </c>
      <c r="C204" s="172" t="s">
        <v>169</v>
      </c>
      <c r="D204" s="172" t="s">
        <v>171</v>
      </c>
      <c r="E204" s="172"/>
      <c r="F204" s="172"/>
      <c r="G204" s="173">
        <f t="shared" si="18"/>
        <v>861.96</v>
      </c>
      <c r="H204" s="173">
        <f t="shared" si="18"/>
        <v>829.50199999999995</v>
      </c>
      <c r="I204" s="173">
        <f t="shared" si="17"/>
        <v>96.23439602765788</v>
      </c>
    </row>
    <row r="205" spans="1:9" ht="47.25" x14ac:dyDescent="0.2">
      <c r="A205" s="136" t="s">
        <v>257</v>
      </c>
      <c r="B205" s="114" t="s">
        <v>4</v>
      </c>
      <c r="C205" s="114" t="s">
        <v>169</v>
      </c>
      <c r="D205" s="114" t="s">
        <v>171</v>
      </c>
      <c r="E205" s="114" t="s">
        <v>256</v>
      </c>
      <c r="F205" s="114"/>
      <c r="G205" s="145">
        <f t="shared" si="18"/>
        <v>861.96</v>
      </c>
      <c r="H205" s="145">
        <f t="shared" si="18"/>
        <v>829.50199999999995</v>
      </c>
      <c r="I205" s="169">
        <f t="shared" si="17"/>
        <v>96.23439602765788</v>
      </c>
    </row>
    <row r="206" spans="1:9" ht="31.5" x14ac:dyDescent="0.2">
      <c r="A206" s="136" t="s">
        <v>274</v>
      </c>
      <c r="B206" s="114" t="s">
        <v>4</v>
      </c>
      <c r="C206" s="114" t="s">
        <v>169</v>
      </c>
      <c r="D206" s="114" t="s">
        <v>171</v>
      </c>
      <c r="E206" s="114" t="s">
        <v>273</v>
      </c>
      <c r="F206" s="114"/>
      <c r="G206" s="145">
        <f t="shared" si="18"/>
        <v>861.96</v>
      </c>
      <c r="H206" s="145">
        <f t="shared" si="18"/>
        <v>829.50199999999995</v>
      </c>
      <c r="I206" s="169">
        <f t="shared" si="17"/>
        <v>96.23439602765788</v>
      </c>
    </row>
    <row r="207" spans="1:9" ht="15.75" x14ac:dyDescent="0.2">
      <c r="A207" s="136" t="s">
        <v>11</v>
      </c>
      <c r="B207" s="114" t="s">
        <v>4</v>
      </c>
      <c r="C207" s="114" t="s">
        <v>169</v>
      </c>
      <c r="D207" s="114" t="s">
        <v>171</v>
      </c>
      <c r="E207" s="114" t="s">
        <v>275</v>
      </c>
      <c r="F207" s="114"/>
      <c r="G207" s="145">
        <f t="shared" si="18"/>
        <v>861.96</v>
      </c>
      <c r="H207" s="145">
        <f t="shared" si="18"/>
        <v>829.50199999999995</v>
      </c>
      <c r="I207" s="169">
        <f t="shared" si="17"/>
        <v>96.23439602765788</v>
      </c>
    </row>
    <row r="208" spans="1:9" ht="15.75" x14ac:dyDescent="0.2">
      <c r="A208" s="136" t="s">
        <v>283</v>
      </c>
      <c r="B208" s="114" t="s">
        <v>4</v>
      </c>
      <c r="C208" s="114" t="s">
        <v>169</v>
      </c>
      <c r="D208" s="114" t="s">
        <v>171</v>
      </c>
      <c r="E208" s="114" t="s">
        <v>282</v>
      </c>
      <c r="F208" s="114"/>
      <c r="G208" s="145">
        <f t="shared" si="18"/>
        <v>861.96</v>
      </c>
      <c r="H208" s="145">
        <f t="shared" si="18"/>
        <v>829.50199999999995</v>
      </c>
      <c r="I208" s="169">
        <f t="shared" si="17"/>
        <v>96.23439602765788</v>
      </c>
    </row>
    <row r="209" spans="1:9" ht="31.5" x14ac:dyDescent="0.2">
      <c r="A209" s="136" t="s">
        <v>337</v>
      </c>
      <c r="B209" s="114" t="s">
        <v>4</v>
      </c>
      <c r="C209" s="114" t="s">
        <v>169</v>
      </c>
      <c r="D209" s="114" t="s">
        <v>171</v>
      </c>
      <c r="E209" s="114" t="s">
        <v>249</v>
      </c>
      <c r="F209" s="114"/>
      <c r="G209" s="145">
        <f t="shared" si="18"/>
        <v>861.96</v>
      </c>
      <c r="H209" s="145">
        <f t="shared" si="18"/>
        <v>829.50199999999995</v>
      </c>
      <c r="I209" s="169">
        <f t="shared" si="17"/>
        <v>96.23439602765788</v>
      </c>
    </row>
    <row r="210" spans="1:9" ht="31.5" x14ac:dyDescent="0.2">
      <c r="A210" s="148" t="s">
        <v>373</v>
      </c>
      <c r="B210" s="142" t="s">
        <v>4</v>
      </c>
      <c r="C210" s="142" t="s">
        <v>169</v>
      </c>
      <c r="D210" s="142" t="s">
        <v>171</v>
      </c>
      <c r="E210" s="142" t="s">
        <v>249</v>
      </c>
      <c r="F210" s="142" t="s">
        <v>374</v>
      </c>
      <c r="G210" s="146">
        <v>861.96</v>
      </c>
      <c r="H210" s="146">
        <v>829.50199999999995</v>
      </c>
      <c r="I210" s="169">
        <f t="shared" si="17"/>
        <v>96.23439602765788</v>
      </c>
    </row>
    <row r="211" spans="1:9" ht="31.5" x14ac:dyDescent="0.2">
      <c r="A211" s="171" t="s">
        <v>119</v>
      </c>
      <c r="B211" s="172" t="s">
        <v>4</v>
      </c>
      <c r="C211" s="172" t="s">
        <v>165</v>
      </c>
      <c r="D211" s="172" t="s">
        <v>167</v>
      </c>
      <c r="E211" s="172"/>
      <c r="F211" s="172"/>
      <c r="G211" s="173">
        <f t="shared" ref="G211:H217" si="19">G212</f>
        <v>1142.7</v>
      </c>
      <c r="H211" s="173">
        <f t="shared" si="19"/>
        <v>1054.33</v>
      </c>
      <c r="I211" s="173">
        <f t="shared" si="17"/>
        <v>92.266561652227182</v>
      </c>
    </row>
    <row r="212" spans="1:9" ht="15.75" x14ac:dyDescent="0.2">
      <c r="A212" s="171" t="s">
        <v>121</v>
      </c>
      <c r="B212" s="172" t="s">
        <v>4</v>
      </c>
      <c r="C212" s="172" t="s">
        <v>165</v>
      </c>
      <c r="D212" s="172" t="s">
        <v>164</v>
      </c>
      <c r="E212" s="172"/>
      <c r="F212" s="172"/>
      <c r="G212" s="173">
        <f t="shared" si="19"/>
        <v>1142.7</v>
      </c>
      <c r="H212" s="173">
        <f t="shared" si="19"/>
        <v>1054.33</v>
      </c>
      <c r="I212" s="173">
        <f t="shared" si="17"/>
        <v>92.266561652227182</v>
      </c>
    </row>
    <row r="213" spans="1:9" ht="31.5" x14ac:dyDescent="0.2">
      <c r="A213" s="136" t="s">
        <v>288</v>
      </c>
      <c r="B213" s="114" t="s">
        <v>4</v>
      </c>
      <c r="C213" s="114" t="s">
        <v>165</v>
      </c>
      <c r="D213" s="114" t="s">
        <v>164</v>
      </c>
      <c r="E213" s="114" t="s">
        <v>287</v>
      </c>
      <c r="F213" s="114"/>
      <c r="G213" s="145">
        <f t="shared" si="19"/>
        <v>1142.7</v>
      </c>
      <c r="H213" s="145">
        <f t="shared" si="19"/>
        <v>1054.33</v>
      </c>
      <c r="I213" s="169">
        <f t="shared" si="17"/>
        <v>92.266561652227182</v>
      </c>
    </row>
    <row r="214" spans="1:9" ht="126" x14ac:dyDescent="0.2">
      <c r="A214" s="136" t="s">
        <v>290</v>
      </c>
      <c r="B214" s="114" t="s">
        <v>4</v>
      </c>
      <c r="C214" s="114" t="s">
        <v>165</v>
      </c>
      <c r="D214" s="114" t="s">
        <v>164</v>
      </c>
      <c r="E214" s="114" t="s">
        <v>289</v>
      </c>
      <c r="F214" s="114"/>
      <c r="G214" s="145">
        <f t="shared" si="19"/>
        <v>1142.7</v>
      </c>
      <c r="H214" s="145">
        <f t="shared" si="19"/>
        <v>1054.33</v>
      </c>
      <c r="I214" s="169">
        <f t="shared" si="17"/>
        <v>92.266561652227182</v>
      </c>
    </row>
    <row r="215" spans="1:9" ht="31.5" x14ac:dyDescent="0.2">
      <c r="A215" s="136" t="s">
        <v>292</v>
      </c>
      <c r="B215" s="114" t="s">
        <v>4</v>
      </c>
      <c r="C215" s="114" t="s">
        <v>165</v>
      </c>
      <c r="D215" s="114" t="s">
        <v>164</v>
      </c>
      <c r="E215" s="114" t="s">
        <v>291</v>
      </c>
      <c r="F215" s="114"/>
      <c r="G215" s="145">
        <f t="shared" si="19"/>
        <v>1142.7</v>
      </c>
      <c r="H215" s="145">
        <f t="shared" si="19"/>
        <v>1054.33</v>
      </c>
      <c r="I215" s="169">
        <f t="shared" si="17"/>
        <v>92.266561652227182</v>
      </c>
    </row>
    <row r="216" spans="1:9" ht="63" x14ac:dyDescent="0.2">
      <c r="A216" s="136" t="s">
        <v>332</v>
      </c>
      <c r="B216" s="114" t="s">
        <v>4</v>
      </c>
      <c r="C216" s="114" t="s">
        <v>165</v>
      </c>
      <c r="D216" s="114" t="s">
        <v>164</v>
      </c>
      <c r="E216" s="114" t="s">
        <v>331</v>
      </c>
      <c r="F216" s="114"/>
      <c r="G216" s="145">
        <f t="shared" si="19"/>
        <v>1142.7</v>
      </c>
      <c r="H216" s="145">
        <f t="shared" si="19"/>
        <v>1054.33</v>
      </c>
      <c r="I216" s="169">
        <f t="shared" si="17"/>
        <v>92.266561652227182</v>
      </c>
    </row>
    <row r="217" spans="1:9" ht="47.25" x14ac:dyDescent="0.2">
      <c r="A217" s="136" t="s">
        <v>338</v>
      </c>
      <c r="B217" s="114" t="s">
        <v>4</v>
      </c>
      <c r="C217" s="114" t="s">
        <v>165</v>
      </c>
      <c r="D217" s="114" t="s">
        <v>164</v>
      </c>
      <c r="E217" s="114" t="s">
        <v>250</v>
      </c>
      <c r="F217" s="114"/>
      <c r="G217" s="145">
        <f t="shared" si="19"/>
        <v>1142.7</v>
      </c>
      <c r="H217" s="145">
        <f t="shared" si="19"/>
        <v>1054.33</v>
      </c>
      <c r="I217" s="169">
        <f t="shared" si="17"/>
        <v>92.266561652227182</v>
      </c>
    </row>
    <row r="218" spans="1:9" ht="63" x14ac:dyDescent="0.2">
      <c r="A218" s="148" t="s">
        <v>371</v>
      </c>
      <c r="B218" s="142" t="s">
        <v>4</v>
      </c>
      <c r="C218" s="142" t="s">
        <v>165</v>
      </c>
      <c r="D218" s="142" t="s">
        <v>164</v>
      </c>
      <c r="E218" s="142" t="s">
        <v>250</v>
      </c>
      <c r="F218" s="142" t="s">
        <v>372</v>
      </c>
      <c r="G218" s="146">
        <v>1142.7</v>
      </c>
      <c r="H218" s="146">
        <v>1054.33</v>
      </c>
      <c r="I218" s="169">
        <f t="shared" si="17"/>
        <v>92.266561652227182</v>
      </c>
    </row>
    <row r="219" spans="1:9" ht="15.75" x14ac:dyDescent="0.2">
      <c r="A219" s="150" t="s">
        <v>163</v>
      </c>
      <c r="B219" s="111"/>
      <c r="C219" s="111"/>
      <c r="D219" s="111"/>
      <c r="E219" s="111"/>
      <c r="F219" s="111"/>
      <c r="G219" s="144">
        <f>G211+G203+G187+G177+G150+G140+G108+G98+G83+G75+G67+G57+G50+G12+G39</f>
        <v>166991.13473000002</v>
      </c>
      <c r="H219" s="144">
        <f>H211+H203+H187+H177+H150+H140+H108+H98+H83+H75+H67+H57+H50+H12+H39</f>
        <v>163809.59841000001</v>
      </c>
      <c r="I219" s="144">
        <f t="shared" si="17"/>
        <v>98.094787292065476</v>
      </c>
    </row>
    <row r="221" spans="1:9" x14ac:dyDescent="0.2">
      <c r="E221" s="198"/>
      <c r="H221" s="198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3"/>
  <sheetViews>
    <sheetView workbookViewId="0">
      <selection activeCell="A5" sqref="A5:F8"/>
    </sheetView>
  </sheetViews>
  <sheetFormatPr defaultRowHeight="12.75" x14ac:dyDescent="0.2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79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212" t="s">
        <v>415</v>
      </c>
      <c r="F1"/>
    </row>
    <row r="2" spans="1:6" ht="15" customHeight="1" x14ac:dyDescent="0.2">
      <c r="B2" s="50"/>
      <c r="D2" s="18"/>
      <c r="E2" s="210" t="s">
        <v>454</v>
      </c>
      <c r="F2" s="170"/>
    </row>
    <row r="3" spans="1:6" ht="15" customHeight="1" x14ac:dyDescent="0.2">
      <c r="E3" s="210" t="s">
        <v>95</v>
      </c>
      <c r="F3" s="211"/>
    </row>
    <row r="4" spans="1:6" ht="15" customHeight="1" x14ac:dyDescent="0.2">
      <c r="C4" s="223" t="s">
        <v>462</v>
      </c>
      <c r="D4" s="223"/>
      <c r="E4" s="223"/>
      <c r="F4" s="211"/>
    </row>
    <row r="5" spans="1:6" ht="12.75" customHeight="1" x14ac:dyDescent="0.2">
      <c r="A5" s="231" t="s">
        <v>461</v>
      </c>
      <c r="B5" s="231"/>
      <c r="C5" s="231"/>
      <c r="D5" s="231"/>
      <c r="E5" s="231"/>
      <c r="F5" s="231"/>
    </row>
    <row r="6" spans="1:6" ht="12.75" customHeight="1" x14ac:dyDescent="0.2">
      <c r="A6" s="231"/>
      <c r="B6" s="231"/>
      <c r="C6" s="231"/>
      <c r="D6" s="231"/>
      <c r="E6" s="231"/>
      <c r="F6" s="231"/>
    </row>
    <row r="7" spans="1:6" x14ac:dyDescent="0.2">
      <c r="A7" s="231"/>
      <c r="B7" s="231"/>
      <c r="C7" s="231"/>
      <c r="D7" s="231"/>
      <c r="E7" s="231"/>
      <c r="F7" s="231"/>
    </row>
    <row r="8" spans="1:6" x14ac:dyDescent="0.2">
      <c r="A8" s="251"/>
      <c r="B8" s="251"/>
      <c r="C8" s="251"/>
      <c r="D8" s="251"/>
      <c r="E8" s="251"/>
      <c r="F8" s="251"/>
    </row>
    <row r="9" spans="1:6" x14ac:dyDescent="0.2">
      <c r="A9" s="252" t="s">
        <v>157</v>
      </c>
      <c r="B9" s="255" t="s">
        <v>158</v>
      </c>
      <c r="C9" s="254" t="s">
        <v>159</v>
      </c>
      <c r="D9" s="256" t="s">
        <v>457</v>
      </c>
      <c r="E9" s="256" t="s">
        <v>453</v>
      </c>
      <c r="F9" s="256" t="s">
        <v>387</v>
      </c>
    </row>
    <row r="10" spans="1:6" s="63" customFormat="1" ht="30" customHeight="1" x14ac:dyDescent="0.2">
      <c r="A10" s="253"/>
      <c r="B10" s="257"/>
      <c r="C10" s="254"/>
      <c r="D10" s="256"/>
      <c r="E10" s="256"/>
      <c r="F10" s="256"/>
    </row>
    <row r="11" spans="1:6" s="10" customFormat="1" ht="85.5" x14ac:dyDescent="0.2">
      <c r="A11" s="54"/>
      <c r="B11" s="137" t="s">
        <v>346</v>
      </c>
      <c r="C11" s="190"/>
      <c r="D11" s="189">
        <f>D18+D12</f>
        <v>146689.63088000001</v>
      </c>
      <c r="E11" s="189">
        <f>E18+E12</f>
        <v>144102.04612000001</v>
      </c>
      <c r="F11" s="189">
        <f>E11/D11*100</f>
        <v>98.236013858323233</v>
      </c>
    </row>
    <row r="12" spans="1:6" s="10" customFormat="1" ht="28.5" x14ac:dyDescent="0.2">
      <c r="A12" s="54">
        <v>1</v>
      </c>
      <c r="B12" s="137" t="s">
        <v>303</v>
      </c>
      <c r="C12" s="51"/>
      <c r="D12" s="53">
        <f>SUM(D13:D17)</f>
        <v>89839.10428</v>
      </c>
      <c r="E12" s="53">
        <f>SUM(E13:E17)</f>
        <v>88847.253509999995</v>
      </c>
      <c r="F12" s="53">
        <f>E12/D12*100</f>
        <v>98.895969880878681</v>
      </c>
    </row>
    <row r="13" spans="1:6" s="10" customFormat="1" ht="45" x14ac:dyDescent="0.2">
      <c r="A13" s="59" t="s">
        <v>347</v>
      </c>
      <c r="B13" s="138" t="s">
        <v>430</v>
      </c>
      <c r="C13" s="139" t="s">
        <v>17</v>
      </c>
      <c r="D13" s="52">
        <f>'приложение 4.1'!F121</f>
        <v>65508.488280000005</v>
      </c>
      <c r="E13" s="52">
        <f>'приложение 4.1'!G121</f>
        <v>64996.521000000001</v>
      </c>
      <c r="F13" s="52">
        <f>E13/D13*100</f>
        <v>99.218471844729919</v>
      </c>
    </row>
    <row r="14" spans="1:6" s="10" customFormat="1" ht="30" x14ac:dyDescent="0.2">
      <c r="A14" s="59" t="s">
        <v>347</v>
      </c>
      <c r="B14" s="138" t="s">
        <v>305</v>
      </c>
      <c r="C14" s="139" t="s">
        <v>28</v>
      </c>
      <c r="D14" s="52">
        <f>'приложение 4.1'!F97</f>
        <v>3197.2</v>
      </c>
      <c r="E14" s="52">
        <f>'приложение 4.1'!G97</f>
        <v>2717.6157600000001</v>
      </c>
      <c r="F14" s="52">
        <f t="shared" ref="F14:F23" si="0">E14/D14*100</f>
        <v>84.999867383960975</v>
      </c>
    </row>
    <row r="15" spans="1:6" s="10" customFormat="1" ht="45" x14ac:dyDescent="0.2">
      <c r="A15" s="59" t="s">
        <v>348</v>
      </c>
      <c r="B15" s="138" t="s">
        <v>325</v>
      </c>
      <c r="C15" s="139" t="s">
        <v>18</v>
      </c>
      <c r="D15" s="52">
        <f>'приложение 4.1'!F166</f>
        <v>862.93</v>
      </c>
      <c r="E15" s="52">
        <f>'приложение 4.1'!G166</f>
        <v>862.63400000000001</v>
      </c>
      <c r="F15" s="52">
        <f t="shared" si="0"/>
        <v>99.965698260577341</v>
      </c>
    </row>
    <row r="16" spans="1:6" s="10" customFormat="1" ht="60" x14ac:dyDescent="0.2">
      <c r="A16" s="59" t="s">
        <v>349</v>
      </c>
      <c r="B16" s="138" t="s">
        <v>340</v>
      </c>
      <c r="C16" s="139" t="s">
        <v>18</v>
      </c>
      <c r="D16" s="52">
        <f>'приложение 4.1'!F169</f>
        <v>8647.08</v>
      </c>
      <c r="E16" s="52">
        <f>'приложение 4.1'!G169</f>
        <v>8647.07582</v>
      </c>
      <c r="F16" s="52">
        <f t="shared" si="0"/>
        <v>99.999951659982329</v>
      </c>
    </row>
    <row r="17" spans="1:6" s="10" customFormat="1" ht="60" x14ac:dyDescent="0.2">
      <c r="A17" s="59" t="s">
        <v>350</v>
      </c>
      <c r="B17" s="138" t="s">
        <v>343</v>
      </c>
      <c r="C17" s="139" t="s">
        <v>18</v>
      </c>
      <c r="D17" s="52">
        <f>'приложение 4.1'!F172</f>
        <v>11623.406000000001</v>
      </c>
      <c r="E17" s="52">
        <f>'приложение 4.1'!G172</f>
        <v>11623.406929999999</v>
      </c>
      <c r="F17" s="52">
        <f t="shared" si="0"/>
        <v>100.00000800109707</v>
      </c>
    </row>
    <row r="18" spans="1:6" s="10" customFormat="1" ht="14.25" x14ac:dyDescent="0.2">
      <c r="A18" s="54">
        <v>2</v>
      </c>
      <c r="B18" s="137" t="s">
        <v>363</v>
      </c>
      <c r="C18" s="140"/>
      <c r="D18" s="53">
        <f>SUM(D19:D23)</f>
        <v>56850.526600000005</v>
      </c>
      <c r="E18" s="53">
        <f>SUM(E19:E23)</f>
        <v>55254.792610000004</v>
      </c>
      <c r="F18" s="53">
        <f t="shared" si="0"/>
        <v>97.193106052952544</v>
      </c>
    </row>
    <row r="19" spans="1:6" ht="45" x14ac:dyDescent="0.2">
      <c r="A19" s="59" t="s">
        <v>351</v>
      </c>
      <c r="B19" s="14" t="s">
        <v>352</v>
      </c>
      <c r="C19" s="55" t="s">
        <v>16</v>
      </c>
      <c r="D19" s="52">
        <f>'приложение 4.1'!F99</f>
        <v>805</v>
      </c>
      <c r="E19" s="52">
        <f>'приложение 4.1'!G99</f>
        <v>783</v>
      </c>
      <c r="F19" s="52">
        <f>E19/D19*100</f>
        <v>97.267080745341616</v>
      </c>
    </row>
    <row r="20" spans="1:6" ht="30" x14ac:dyDescent="0.2">
      <c r="A20" s="59" t="s">
        <v>353</v>
      </c>
      <c r="B20" s="14" t="s">
        <v>354</v>
      </c>
      <c r="C20" s="55" t="s">
        <v>40</v>
      </c>
      <c r="D20" s="52">
        <f>'приложение 4.1'!F76</f>
        <v>200</v>
      </c>
      <c r="E20" s="52">
        <f>'приложение 4.1'!G76</f>
        <v>200</v>
      </c>
      <c r="F20" s="52">
        <f t="shared" si="0"/>
        <v>100</v>
      </c>
    </row>
    <row r="21" spans="1:6" s="58" customFormat="1" ht="60" x14ac:dyDescent="0.25">
      <c r="A21" s="59" t="s">
        <v>355</v>
      </c>
      <c r="B21" s="56" t="s">
        <v>356</v>
      </c>
      <c r="C21" s="55" t="s">
        <v>437</v>
      </c>
      <c r="D21" s="52">
        <f>'приложение 4.1'!F90+'приложение 4.1'!F92+'приложение 4.1'!F94+'приложение 4.1'!F137+'приложение 4.1'!F152+'приложение 4.1'!F156+'приложение 4.1'!F158+'приложение 4.1'!F161+'приложение 4.1'!F163</f>
        <v>41611.75419</v>
      </c>
      <c r="E21" s="52">
        <f>'приложение 4.1'!G90+'приложение 4.1'!G92+'приложение 4.1'!G94+'приложение 4.1'!G137+'приложение 4.1'!G152+'приложение 4.1'!G156+'приложение 4.1'!G158+'приложение 4.1'!G161+'приложение 4.1'!G163</f>
        <v>40406.444190000002</v>
      </c>
      <c r="F21" s="52">
        <f t="shared" si="0"/>
        <v>97.103438623383838</v>
      </c>
    </row>
    <row r="22" spans="1:6" ht="60" x14ac:dyDescent="0.2">
      <c r="A22" s="59" t="s">
        <v>357</v>
      </c>
      <c r="B22" s="14" t="s">
        <v>358</v>
      </c>
      <c r="C22" s="55" t="s">
        <v>160</v>
      </c>
      <c r="D22" s="71">
        <f>'приложение 4.1'!F186+'приложение 4.1'!F218</f>
        <v>13419.5278</v>
      </c>
      <c r="E22" s="71">
        <f>'приложение 4.1'!G186+'приложение 4.1'!G218</f>
        <v>13116.767169999999</v>
      </c>
      <c r="F22" s="52">
        <f t="shared" si="0"/>
        <v>97.743880153517765</v>
      </c>
    </row>
    <row r="23" spans="1:6" ht="30" x14ac:dyDescent="0.25">
      <c r="A23" s="59" t="s">
        <v>359</v>
      </c>
      <c r="B23" s="57" t="s">
        <v>360</v>
      </c>
      <c r="C23" s="23" t="s">
        <v>19</v>
      </c>
      <c r="D23" s="71">
        <f>'приложение 4.1'!F175</f>
        <v>814.24460999999997</v>
      </c>
      <c r="E23" s="71">
        <f>'приложение 4.1'!G175</f>
        <v>748.58124999999995</v>
      </c>
      <c r="F23" s="52">
        <f t="shared" si="0"/>
        <v>91.935671517678202</v>
      </c>
    </row>
  </sheetData>
  <mergeCells count="8">
    <mergeCell ref="F9:F10"/>
    <mergeCell ref="A5:F8"/>
    <mergeCell ref="C4:E4"/>
    <mergeCell ref="A9:A10"/>
    <mergeCell ref="B9:B10"/>
    <mergeCell ref="C9:C10"/>
    <mergeCell ref="D9:D10"/>
    <mergeCell ref="E9:E10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2022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2023-05-25T06:22:51Z</cp:lastPrinted>
  <dcterms:created xsi:type="dcterms:W3CDTF">1996-10-08T23:32:33Z</dcterms:created>
  <dcterms:modified xsi:type="dcterms:W3CDTF">2023-05-25T14:25:30Z</dcterms:modified>
</cp:coreProperties>
</file>