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4\6 сессия 30.05.2024\Отчет об исполнении бюджета за 2023 г\"/>
    </mc:Choice>
  </mc:AlternateContent>
  <xr:revisionPtr revIDLastSave="0" documentId="13_ncr:1_{A7FDAFAB-20CB-44E7-A4C1-8D092B06058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." sheetId="31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E24" i="21" l="1"/>
  <c r="D24" i="21"/>
  <c r="E23" i="21"/>
  <c r="D23" i="21"/>
  <c r="E22" i="21"/>
  <c r="D22" i="21"/>
  <c r="E21" i="21"/>
  <c r="D21" i="21"/>
  <c r="E20" i="21"/>
  <c r="D20" i="21"/>
  <c r="E19" i="21"/>
  <c r="D19" i="21"/>
  <c r="E17" i="21"/>
  <c r="D17" i="21"/>
  <c r="E16" i="21"/>
  <c r="D16" i="21"/>
  <c r="E14" i="21"/>
  <c r="D14" i="21"/>
  <c r="E13" i="21"/>
  <c r="D13" i="21"/>
  <c r="J274" i="31"/>
  <c r="J273" i="31" s="1"/>
  <c r="J272" i="31" s="1"/>
  <c r="J271" i="31" s="1"/>
  <c r="J270" i="31" s="1"/>
  <c r="K270" i="31" s="1"/>
  <c r="J118" i="31"/>
  <c r="I111" i="31"/>
  <c r="I110" i="31" s="1"/>
  <c r="I100" i="31"/>
  <c r="I101" i="31"/>
  <c r="J98" i="31"/>
  <c r="K98" i="31" s="1"/>
  <c r="J97" i="31"/>
  <c r="J88" i="31"/>
  <c r="K88" i="31" s="1"/>
  <c r="J53" i="31"/>
  <c r="K53" i="31" s="1"/>
  <c r="I42" i="31"/>
  <c r="K17" i="31"/>
  <c r="K18" i="31"/>
  <c r="K19" i="31"/>
  <c r="K20" i="31"/>
  <c r="K21" i="31"/>
  <c r="K22" i="31"/>
  <c r="K25" i="31"/>
  <c r="K26" i="31"/>
  <c r="K29" i="31"/>
  <c r="K30" i="31"/>
  <c r="K31" i="31"/>
  <c r="K34" i="31"/>
  <c r="K38" i="31"/>
  <c r="K44" i="31"/>
  <c r="K45" i="31"/>
  <c r="K46" i="31"/>
  <c r="K50" i="31"/>
  <c r="K52" i="31"/>
  <c r="K54" i="31"/>
  <c r="K58" i="31"/>
  <c r="K63" i="31"/>
  <c r="K64" i="31"/>
  <c r="K65" i="31"/>
  <c r="K69" i="31"/>
  <c r="K75" i="31"/>
  <c r="K76" i="31"/>
  <c r="K77" i="31"/>
  <c r="K78" i="31"/>
  <c r="K81" i="31"/>
  <c r="K83" i="31"/>
  <c r="K84" i="31"/>
  <c r="K85" i="31"/>
  <c r="K87" i="31"/>
  <c r="K89" i="31"/>
  <c r="K90" i="31"/>
  <c r="K91" i="31"/>
  <c r="K92" i="31"/>
  <c r="K93" i="31"/>
  <c r="K94" i="31"/>
  <c r="K95" i="31"/>
  <c r="K97" i="31"/>
  <c r="K99" i="31"/>
  <c r="K103" i="31"/>
  <c r="K105" i="31"/>
  <c r="K109" i="31"/>
  <c r="K113" i="31"/>
  <c r="K117" i="31"/>
  <c r="K118" i="31"/>
  <c r="K120" i="31"/>
  <c r="K121" i="31"/>
  <c r="K122" i="31"/>
  <c r="K123" i="31"/>
  <c r="K131" i="31"/>
  <c r="K133" i="31"/>
  <c r="K134" i="31"/>
  <c r="K135" i="31"/>
  <c r="K136" i="31"/>
  <c r="K137" i="31"/>
  <c r="K138" i="31"/>
  <c r="K139" i="31"/>
  <c r="K140" i="31"/>
  <c r="K143" i="31"/>
  <c r="K144" i="31"/>
  <c r="K145" i="31"/>
  <c r="K146" i="31"/>
  <c r="K147" i="31"/>
  <c r="K148" i="31"/>
  <c r="K149" i="31"/>
  <c r="K150" i="31"/>
  <c r="K155" i="31"/>
  <c r="K160" i="31"/>
  <c r="K162" i="31"/>
  <c r="K166" i="31"/>
  <c r="K167" i="31"/>
  <c r="K170" i="31"/>
  <c r="K172" i="31"/>
  <c r="K173" i="31"/>
  <c r="K174" i="31"/>
  <c r="K175" i="31"/>
  <c r="K178" i="31"/>
  <c r="K182" i="31"/>
  <c r="K183" i="31"/>
  <c r="K184" i="31"/>
  <c r="K185" i="31"/>
  <c r="K186" i="31"/>
  <c r="K190" i="31"/>
  <c r="K194" i="31"/>
  <c r="K196" i="31"/>
  <c r="K197" i="31"/>
  <c r="K198" i="31"/>
  <c r="K203" i="31"/>
  <c r="K205" i="31"/>
  <c r="K206" i="31"/>
  <c r="K207" i="31"/>
  <c r="K210" i="31"/>
  <c r="K211" i="31"/>
  <c r="K212" i="31"/>
  <c r="K213" i="31"/>
  <c r="K215" i="31"/>
  <c r="K216" i="31"/>
  <c r="K217" i="31"/>
  <c r="K218" i="31"/>
  <c r="K219" i="31"/>
  <c r="K223" i="31"/>
  <c r="K225" i="31"/>
  <c r="K227" i="31"/>
  <c r="K231" i="31"/>
  <c r="K232" i="31"/>
  <c r="K233" i="31"/>
  <c r="K237" i="31"/>
  <c r="K241" i="31"/>
  <c r="K245" i="31"/>
  <c r="K246" i="31"/>
  <c r="K247" i="31"/>
  <c r="K252" i="31"/>
  <c r="K256" i="31"/>
  <c r="K258" i="31"/>
  <c r="K261" i="31"/>
  <c r="K263" i="31"/>
  <c r="K265" i="31"/>
  <c r="K269" i="31"/>
  <c r="K274" i="31"/>
  <c r="I16" i="31"/>
  <c r="I15" i="31" s="1"/>
  <c r="E33" i="17"/>
  <c r="D33" i="17"/>
  <c r="E31" i="17"/>
  <c r="D31" i="17"/>
  <c r="E29" i="17"/>
  <c r="D29" i="17"/>
  <c r="E27" i="17"/>
  <c r="D27" i="17"/>
  <c r="D25" i="17" s="1"/>
  <c r="E26" i="17"/>
  <c r="E25" i="17" s="1"/>
  <c r="D26" i="17"/>
  <c r="E24" i="17"/>
  <c r="D24" i="17"/>
  <c r="E23" i="17"/>
  <c r="D23" i="17"/>
  <c r="E22" i="17"/>
  <c r="D22" i="17"/>
  <c r="E20" i="17"/>
  <c r="D20" i="17"/>
  <c r="E19" i="17"/>
  <c r="D19" i="17"/>
  <c r="F19" i="17" s="1"/>
  <c r="E17" i="17"/>
  <c r="D17" i="17"/>
  <c r="E15" i="17"/>
  <c r="D15" i="17"/>
  <c r="E13" i="17"/>
  <c r="D13" i="17"/>
  <c r="E12" i="17"/>
  <c r="D12" i="17"/>
  <c r="E11" i="17"/>
  <c r="D11" i="17"/>
  <c r="E10" i="17"/>
  <c r="D10" i="17"/>
  <c r="J17" i="31"/>
  <c r="J16" i="31" s="1"/>
  <c r="J15" i="31" s="1"/>
  <c r="K15" i="31" s="1"/>
  <c r="I17" i="31"/>
  <c r="J19" i="31"/>
  <c r="I19" i="31"/>
  <c r="J21" i="31"/>
  <c r="I21" i="31"/>
  <c r="J24" i="31"/>
  <c r="J23" i="31" s="1"/>
  <c r="K23" i="31" s="1"/>
  <c r="I24" i="31"/>
  <c r="I23" i="31" s="1"/>
  <c r="J29" i="31"/>
  <c r="J28" i="31" s="1"/>
  <c r="J27" i="31" s="1"/>
  <c r="K27" i="31" s="1"/>
  <c r="I29" i="31"/>
  <c r="I28" i="31" s="1"/>
  <c r="I27" i="31" s="1"/>
  <c r="J33" i="31"/>
  <c r="J32" i="31" s="1"/>
  <c r="J31" i="31" s="1"/>
  <c r="I33" i="31"/>
  <c r="I32" i="31" s="1"/>
  <c r="I31" i="31" s="1"/>
  <c r="J37" i="31"/>
  <c r="J36" i="31" s="1"/>
  <c r="J35" i="31" s="1"/>
  <c r="K35" i="31" s="1"/>
  <c r="I37" i="31"/>
  <c r="I36" i="31" s="1"/>
  <c r="I35" i="31" s="1"/>
  <c r="I41" i="31"/>
  <c r="J43" i="31"/>
  <c r="K43" i="31" s="1"/>
  <c r="I43" i="31"/>
  <c r="J45" i="31"/>
  <c r="I45" i="31"/>
  <c r="J49" i="31"/>
  <c r="I49" i="31"/>
  <c r="J51" i="31"/>
  <c r="I51" i="31"/>
  <c r="K51" i="31" s="1"/>
  <c r="I53" i="31"/>
  <c r="J57" i="31"/>
  <c r="J56" i="31" s="1"/>
  <c r="J55" i="31" s="1"/>
  <c r="K55" i="31" s="1"/>
  <c r="I57" i="31"/>
  <c r="I56" i="31" s="1"/>
  <c r="I55" i="31" s="1"/>
  <c r="J62" i="31"/>
  <c r="K62" i="31" s="1"/>
  <c r="I62" i="31"/>
  <c r="J64" i="31"/>
  <c r="I64" i="31"/>
  <c r="J68" i="31"/>
  <c r="J67" i="31" s="1"/>
  <c r="J66" i="31" s="1"/>
  <c r="K66" i="31" s="1"/>
  <c r="I68" i="31"/>
  <c r="I67" i="31" s="1"/>
  <c r="I66" i="31" s="1"/>
  <c r="J74" i="31"/>
  <c r="J73" i="31" s="1"/>
  <c r="K73" i="31" s="1"/>
  <c r="I74" i="31"/>
  <c r="I73" i="31" s="1"/>
  <c r="J77" i="31"/>
  <c r="J76" i="31" s="1"/>
  <c r="I77" i="31"/>
  <c r="I76" i="31" s="1"/>
  <c r="J80" i="31"/>
  <c r="J79" i="31" s="1"/>
  <c r="K79" i="31" s="1"/>
  <c r="I80" i="31"/>
  <c r="I79" i="31" s="1"/>
  <c r="J83" i="31"/>
  <c r="J82" i="31" s="1"/>
  <c r="K82" i="31" s="1"/>
  <c r="I83" i="31"/>
  <c r="I82" i="31" s="1"/>
  <c r="J86" i="31"/>
  <c r="J85" i="31" s="1"/>
  <c r="I86" i="31"/>
  <c r="I85" i="31" s="1"/>
  <c r="J89" i="31"/>
  <c r="I89" i="31"/>
  <c r="I88" i="31" s="1"/>
  <c r="J93" i="31"/>
  <c r="J92" i="31" s="1"/>
  <c r="J91" i="31" s="1"/>
  <c r="I93" i="31"/>
  <c r="I92" i="31" s="1"/>
  <c r="I91" i="31" s="1"/>
  <c r="I98" i="31"/>
  <c r="I97" i="31" s="1"/>
  <c r="J102" i="31"/>
  <c r="I102" i="31"/>
  <c r="J104" i="31"/>
  <c r="K104" i="31" s="1"/>
  <c r="I104" i="31"/>
  <c r="J108" i="31"/>
  <c r="J107" i="31" s="1"/>
  <c r="J106" i="31" s="1"/>
  <c r="K106" i="31" s="1"/>
  <c r="I108" i="31"/>
  <c r="I107" i="31" s="1"/>
  <c r="I106" i="31" s="1"/>
  <c r="J112" i="31"/>
  <c r="J111" i="31" s="1"/>
  <c r="I112" i="31"/>
  <c r="J116" i="31"/>
  <c r="J115" i="31" s="1"/>
  <c r="J114" i="31" s="1"/>
  <c r="K114" i="31" s="1"/>
  <c r="I116" i="31"/>
  <c r="I115" i="31" s="1"/>
  <c r="I114" i="31" s="1"/>
  <c r="J120" i="31"/>
  <c r="I120" i="31"/>
  <c r="J122" i="31"/>
  <c r="I122" i="31"/>
  <c r="I273" i="31"/>
  <c r="I272" i="31" s="1"/>
  <c r="I271" i="31" s="1"/>
  <c r="I270" i="31" s="1"/>
  <c r="J268" i="31"/>
  <c r="J267" i="31" s="1"/>
  <c r="J266" i="31" s="1"/>
  <c r="J265" i="31" s="1"/>
  <c r="I268" i="31"/>
  <c r="I267" i="31" s="1"/>
  <c r="I266" i="31" s="1"/>
  <c r="I265" i="31" s="1"/>
  <c r="J262" i="31"/>
  <c r="J261" i="31" s="1"/>
  <c r="J260" i="31" s="1"/>
  <c r="J259" i="31" s="1"/>
  <c r="K259" i="31" s="1"/>
  <c r="I262" i="31"/>
  <c r="I261" i="31" s="1"/>
  <c r="I260" i="31" s="1"/>
  <c r="I259" i="31" s="1"/>
  <c r="J257" i="31"/>
  <c r="K257" i="31" s="1"/>
  <c r="I257" i="31"/>
  <c r="J255" i="31"/>
  <c r="K255" i="31" s="1"/>
  <c r="I255" i="31"/>
  <c r="J251" i="31"/>
  <c r="J250" i="31" s="1"/>
  <c r="J249" i="31" s="1"/>
  <c r="K249" i="31" s="1"/>
  <c r="I251" i="31"/>
  <c r="I250" i="31" s="1"/>
  <c r="I249" i="31" s="1"/>
  <c r="J246" i="31"/>
  <c r="I246" i="31"/>
  <c r="J244" i="31"/>
  <c r="K244" i="31" s="1"/>
  <c r="I244" i="31"/>
  <c r="J240" i="31"/>
  <c r="J239" i="31" s="1"/>
  <c r="J238" i="31" s="1"/>
  <c r="K238" i="31" s="1"/>
  <c r="I240" i="31"/>
  <c r="I239" i="31"/>
  <c r="I238" i="31" s="1"/>
  <c r="J236" i="31"/>
  <c r="J235" i="31" s="1"/>
  <c r="J234" i="31" s="1"/>
  <c r="K234" i="31" s="1"/>
  <c r="I236" i="31"/>
  <c r="I235" i="31" s="1"/>
  <c r="I234" i="31" s="1"/>
  <c r="J232" i="31"/>
  <c r="I232" i="31"/>
  <c r="J230" i="31"/>
  <c r="K230" i="31" s="1"/>
  <c r="I230" i="31"/>
  <c r="J226" i="31"/>
  <c r="K226" i="31" s="1"/>
  <c r="I226" i="31"/>
  <c r="J224" i="31"/>
  <c r="K224" i="31" s="1"/>
  <c r="I224" i="31"/>
  <c r="J222" i="31"/>
  <c r="I222" i="31"/>
  <c r="J218" i="31"/>
  <c r="J217" i="31" s="1"/>
  <c r="J216" i="31" s="1"/>
  <c r="I218" i="31"/>
  <c r="I217" i="31" s="1"/>
  <c r="I216" i="31" s="1"/>
  <c r="J214" i="31"/>
  <c r="K214" i="31" s="1"/>
  <c r="I214" i="31"/>
  <c r="J212" i="31"/>
  <c r="I212" i="31"/>
  <c r="J210" i="31"/>
  <c r="I210" i="31"/>
  <c r="J206" i="31"/>
  <c r="I206" i="31"/>
  <c r="J204" i="31"/>
  <c r="K204" i="31" s="1"/>
  <c r="I204" i="31"/>
  <c r="J202" i="31"/>
  <c r="K202" i="31" s="1"/>
  <c r="I202" i="31"/>
  <c r="J197" i="31"/>
  <c r="J196" i="31" s="1"/>
  <c r="J195" i="31" s="1"/>
  <c r="K195" i="31" s="1"/>
  <c r="I197" i="31"/>
  <c r="I196" i="31" s="1"/>
  <c r="I195" i="31" s="1"/>
  <c r="J193" i="31"/>
  <c r="J192" i="31" s="1"/>
  <c r="J191" i="31" s="1"/>
  <c r="K191" i="31" s="1"/>
  <c r="I193" i="31"/>
  <c r="I192" i="31" s="1"/>
  <c r="I191" i="31" s="1"/>
  <c r="J189" i="31"/>
  <c r="J188" i="31" s="1"/>
  <c r="J187" i="31" s="1"/>
  <c r="K187" i="31" s="1"/>
  <c r="I189" i="31"/>
  <c r="I188" i="31" s="1"/>
  <c r="I187" i="31" s="1"/>
  <c r="J185" i="31"/>
  <c r="J184" i="31" s="1"/>
  <c r="J183" i="31" s="1"/>
  <c r="I185" i="31"/>
  <c r="I184" i="31" s="1"/>
  <c r="I183" i="31" s="1"/>
  <c r="J181" i="31"/>
  <c r="J180" i="31" s="1"/>
  <c r="J179" i="31" s="1"/>
  <c r="K179" i="31" s="1"/>
  <c r="I181" i="31"/>
  <c r="I180" i="31" s="1"/>
  <c r="I179" i="31" s="1"/>
  <c r="J177" i="31"/>
  <c r="J176" i="31" s="1"/>
  <c r="J175" i="31" s="1"/>
  <c r="I177" i="31"/>
  <c r="I176" i="31" s="1"/>
  <c r="I175" i="31" s="1"/>
  <c r="J173" i="31"/>
  <c r="J172" i="31" s="1"/>
  <c r="J171" i="31" s="1"/>
  <c r="K171" i="31" s="1"/>
  <c r="I173" i="31"/>
  <c r="I172" i="31" s="1"/>
  <c r="I171" i="31" s="1"/>
  <c r="J169" i="31"/>
  <c r="J168" i="31" s="1"/>
  <c r="J167" i="31" s="1"/>
  <c r="I169" i="31"/>
  <c r="I168" i="31" s="1"/>
  <c r="I167" i="31" s="1"/>
  <c r="J165" i="31"/>
  <c r="J164" i="31" s="1"/>
  <c r="J163" i="31" s="1"/>
  <c r="K163" i="31" s="1"/>
  <c r="I165" i="31"/>
  <c r="I164" i="31" s="1"/>
  <c r="I163" i="31" s="1"/>
  <c r="J161" i="31"/>
  <c r="K161" i="31" s="1"/>
  <c r="I161" i="31"/>
  <c r="J159" i="31"/>
  <c r="J158" i="31" s="1"/>
  <c r="J157" i="31" s="1"/>
  <c r="K157" i="31" s="1"/>
  <c r="I159" i="31"/>
  <c r="I158" i="31" s="1"/>
  <c r="I157" i="31" s="1"/>
  <c r="J154" i="31"/>
  <c r="J153" i="31" s="1"/>
  <c r="J152" i="31" s="1"/>
  <c r="J151" i="31" s="1"/>
  <c r="K151" i="31" s="1"/>
  <c r="I154" i="31"/>
  <c r="I153" i="31" s="1"/>
  <c r="I152" i="31" s="1"/>
  <c r="I151" i="31" s="1"/>
  <c r="J149" i="31"/>
  <c r="J148" i="31" s="1"/>
  <c r="J147" i="31" s="1"/>
  <c r="I149" i="31"/>
  <c r="I148" i="31" s="1"/>
  <c r="I147" i="31" s="1"/>
  <c r="J145" i="31"/>
  <c r="J144" i="31" s="1"/>
  <c r="J143" i="31" s="1"/>
  <c r="I145" i="31"/>
  <c r="I144" i="31" s="1"/>
  <c r="I143" i="31" s="1"/>
  <c r="J139" i="31"/>
  <c r="J138" i="31" s="1"/>
  <c r="J137" i="31" s="1"/>
  <c r="I139" i="31"/>
  <c r="I138" i="31" s="1"/>
  <c r="I137" i="31" s="1"/>
  <c r="J135" i="31"/>
  <c r="J134" i="31" s="1"/>
  <c r="J133" i="31" s="1"/>
  <c r="I135" i="31"/>
  <c r="I134" i="31" s="1"/>
  <c r="I133" i="31" s="1"/>
  <c r="J130" i="31"/>
  <c r="J129" i="31" s="1"/>
  <c r="J128" i="31" s="1"/>
  <c r="J127" i="31" s="1"/>
  <c r="K127" i="31" s="1"/>
  <c r="I130" i="31"/>
  <c r="I129" i="31" s="1"/>
  <c r="I128" i="31" s="1"/>
  <c r="I127" i="31" s="1"/>
  <c r="C33" i="23"/>
  <c r="D33" i="23"/>
  <c r="D32" i="23" s="1"/>
  <c r="E40" i="23"/>
  <c r="E39" i="23"/>
  <c r="E38" i="23"/>
  <c r="E37" i="23"/>
  <c r="E21" i="23"/>
  <c r="D18" i="23"/>
  <c r="I124" i="30"/>
  <c r="H34" i="30"/>
  <c r="I176" i="30"/>
  <c r="I175" i="30" s="1"/>
  <c r="H176" i="30"/>
  <c r="H175" i="30" s="1"/>
  <c r="G176" i="30"/>
  <c r="G175" i="30" s="1"/>
  <c r="I177" i="30"/>
  <c r="H63" i="30"/>
  <c r="G63" i="30"/>
  <c r="I64" i="30"/>
  <c r="G27" i="30"/>
  <c r="G34" i="30"/>
  <c r="G33" i="30" s="1"/>
  <c r="I37" i="30"/>
  <c r="H36" i="30"/>
  <c r="G36" i="30"/>
  <c r="H31" i="30"/>
  <c r="G31" i="30"/>
  <c r="I32" i="30"/>
  <c r="I20" i="30"/>
  <c r="D29" i="16"/>
  <c r="C29" i="16"/>
  <c r="C46" i="23"/>
  <c r="C56" i="23"/>
  <c r="C59" i="23"/>
  <c r="E62" i="23"/>
  <c r="E29" i="16" s="1"/>
  <c r="E45" i="23"/>
  <c r="E36" i="23"/>
  <c r="D10" i="23"/>
  <c r="K130" i="31" l="1"/>
  <c r="K129" i="31"/>
  <c r="K128" i="31"/>
  <c r="K273" i="31"/>
  <c r="K272" i="31"/>
  <c r="K271" i="31"/>
  <c r="K267" i="31"/>
  <c r="K266" i="31"/>
  <c r="K268" i="31"/>
  <c r="K262" i="31"/>
  <c r="K260" i="31"/>
  <c r="K250" i="31"/>
  <c r="K251" i="31"/>
  <c r="K240" i="31"/>
  <c r="K239" i="31"/>
  <c r="K236" i="31"/>
  <c r="K235" i="31"/>
  <c r="J221" i="31"/>
  <c r="J220" i="31"/>
  <c r="K220" i="31" s="1"/>
  <c r="K221" i="31"/>
  <c r="K222" i="31"/>
  <c r="K193" i="31"/>
  <c r="K192" i="31"/>
  <c r="K189" i="31"/>
  <c r="K188" i="31"/>
  <c r="K181" i="31"/>
  <c r="K180" i="31"/>
  <c r="K177" i="31"/>
  <c r="K176" i="31"/>
  <c r="K169" i="31"/>
  <c r="K168" i="31"/>
  <c r="K165" i="31"/>
  <c r="K164" i="31"/>
  <c r="K159" i="31"/>
  <c r="K158" i="31"/>
  <c r="K154" i="31"/>
  <c r="K153" i="31"/>
  <c r="K152" i="31"/>
  <c r="K116" i="31"/>
  <c r="K115" i="31"/>
  <c r="J110" i="31"/>
  <c r="K111" i="31"/>
  <c r="K112" i="31"/>
  <c r="K110" i="31"/>
  <c r="K108" i="31"/>
  <c r="K107" i="31"/>
  <c r="J101" i="31"/>
  <c r="K101" i="31"/>
  <c r="J100" i="31"/>
  <c r="K100" i="31" s="1"/>
  <c r="K102" i="31"/>
  <c r="K86" i="31"/>
  <c r="K80" i="31"/>
  <c r="K74" i="31"/>
  <c r="K68" i="31"/>
  <c r="K67" i="31"/>
  <c r="K56" i="31"/>
  <c r="K57" i="31"/>
  <c r="J48" i="31"/>
  <c r="K48" i="31" s="1"/>
  <c r="I48" i="31"/>
  <c r="I47" i="31" s="1"/>
  <c r="K49" i="31"/>
  <c r="J42" i="31"/>
  <c r="J41" i="31" s="1"/>
  <c r="K41" i="31" s="1"/>
  <c r="K42" i="31"/>
  <c r="K37" i="31"/>
  <c r="K36" i="31"/>
  <c r="K33" i="31"/>
  <c r="K32" i="31"/>
  <c r="K28" i="31"/>
  <c r="K24" i="31"/>
  <c r="K16" i="31"/>
  <c r="F26" i="17"/>
  <c r="I61" i="31"/>
  <c r="I60" i="31" s="1"/>
  <c r="I59" i="31" s="1"/>
  <c r="J119" i="31"/>
  <c r="K119" i="31" s="1"/>
  <c r="J61" i="31"/>
  <c r="J254" i="31"/>
  <c r="J229" i="31"/>
  <c r="J14" i="31"/>
  <c r="I243" i="31"/>
  <c r="I242" i="31" s="1"/>
  <c r="I14" i="31"/>
  <c r="I13" i="31" s="1"/>
  <c r="I156" i="31"/>
  <c r="J201" i="31"/>
  <c r="I201" i="31"/>
  <c r="I200" i="31" s="1"/>
  <c r="I254" i="31"/>
  <c r="I253" i="31" s="1"/>
  <c r="I248" i="31" s="1"/>
  <c r="I221" i="31"/>
  <c r="I220" i="31" s="1"/>
  <c r="I229" i="31"/>
  <c r="I228" i="31" s="1"/>
  <c r="I119" i="31"/>
  <c r="I118" i="31" s="1"/>
  <c r="I96" i="31" s="1"/>
  <c r="J72" i="31"/>
  <c r="K72" i="31" s="1"/>
  <c r="I40" i="31"/>
  <c r="I72" i="31"/>
  <c r="J132" i="31"/>
  <c r="I132" i="31"/>
  <c r="I126" i="31" s="1"/>
  <c r="I209" i="31"/>
  <c r="I208" i="31" s="1"/>
  <c r="J243" i="31"/>
  <c r="J142" i="31"/>
  <c r="K142" i="31" s="1"/>
  <c r="J209" i="31"/>
  <c r="J156" i="31"/>
  <c r="K156" i="31" s="1"/>
  <c r="J264" i="31"/>
  <c r="K264" i="31" s="1"/>
  <c r="I142" i="31"/>
  <c r="I264" i="31"/>
  <c r="C43" i="23"/>
  <c r="I63" i="30"/>
  <c r="I36" i="30"/>
  <c r="I31" i="30"/>
  <c r="H139" i="30"/>
  <c r="H138" i="30" s="1"/>
  <c r="I130" i="30"/>
  <c r="I132" i="30"/>
  <c r="H129" i="30"/>
  <c r="H134" i="30"/>
  <c r="I196" i="30"/>
  <c r="H159" i="30"/>
  <c r="G159" i="30"/>
  <c r="I161" i="30"/>
  <c r="J47" i="31" l="1"/>
  <c r="K47" i="31" s="1"/>
  <c r="J126" i="31"/>
  <c r="K126" i="31" s="1"/>
  <c r="K132" i="31"/>
  <c r="J253" i="31"/>
  <c r="K254" i="31"/>
  <c r="J242" i="31"/>
  <c r="K242" i="31" s="1"/>
  <c r="K243" i="31"/>
  <c r="J228" i="31"/>
  <c r="K228" i="31" s="1"/>
  <c r="K229" i="31"/>
  <c r="J208" i="31"/>
  <c r="K208" i="31" s="1"/>
  <c r="K209" i="31"/>
  <c r="J200" i="31"/>
  <c r="K200" i="31" s="1"/>
  <c r="K201" i="31"/>
  <c r="J96" i="31"/>
  <c r="K96" i="31" s="1"/>
  <c r="J60" i="31"/>
  <c r="K61" i="31"/>
  <c r="J13" i="31"/>
  <c r="K13" i="31" s="1"/>
  <c r="K14" i="31"/>
  <c r="I39" i="31"/>
  <c r="I199" i="31"/>
  <c r="I141" i="31" s="1"/>
  <c r="I125" i="31" s="1"/>
  <c r="I124" i="31" s="1"/>
  <c r="J71" i="31"/>
  <c r="I71" i="31"/>
  <c r="I70" i="31" s="1"/>
  <c r="G193" i="30"/>
  <c r="G197" i="30"/>
  <c r="H193" i="30"/>
  <c r="H137" i="30"/>
  <c r="D15" i="16"/>
  <c r="C15" i="16"/>
  <c r="D16" i="16"/>
  <c r="C16" i="16"/>
  <c r="D30" i="16"/>
  <c r="C30" i="16"/>
  <c r="E27" i="16"/>
  <c r="D28" i="16"/>
  <c r="E28" i="16"/>
  <c r="C28" i="16"/>
  <c r="D12" i="16"/>
  <c r="C12" i="16"/>
  <c r="C17" i="16"/>
  <c r="D46" i="23"/>
  <c r="D56" i="23"/>
  <c r="D59" i="23"/>
  <c r="E63" i="23"/>
  <c r="E30" i="16" s="1"/>
  <c r="E53" i="23"/>
  <c r="E52" i="23"/>
  <c r="E55" i="23"/>
  <c r="H17" i="30"/>
  <c r="G17" i="30"/>
  <c r="J40" i="31" l="1"/>
  <c r="K40" i="31" s="1"/>
  <c r="K253" i="31"/>
  <c r="J248" i="31"/>
  <c r="K248" i="31" s="1"/>
  <c r="J199" i="31"/>
  <c r="J141" i="31"/>
  <c r="K141" i="31" s="1"/>
  <c r="K199" i="31"/>
  <c r="J70" i="31"/>
  <c r="K70" i="31" s="1"/>
  <c r="K71" i="31"/>
  <c r="K60" i="31"/>
  <c r="J59" i="31"/>
  <c r="K59" i="31" s="1"/>
  <c r="I12" i="31"/>
  <c r="I11" i="31"/>
  <c r="I275" i="31" s="1"/>
  <c r="E12" i="16"/>
  <c r="E16" i="16"/>
  <c r="E15" i="16"/>
  <c r="E59" i="23"/>
  <c r="D43" i="23"/>
  <c r="H136" i="30"/>
  <c r="J125" i="31" l="1"/>
  <c r="K125" i="31" s="1"/>
  <c r="J39" i="31"/>
  <c r="K39" i="31" s="1"/>
  <c r="J12" i="31"/>
  <c r="K12" i="31" s="1"/>
  <c r="J124" i="31" l="1"/>
  <c r="J11" i="31"/>
  <c r="G131" i="30"/>
  <c r="H131" i="30"/>
  <c r="G129" i="30"/>
  <c r="I129" i="30" s="1"/>
  <c r="G68" i="30"/>
  <c r="H70" i="30"/>
  <c r="G70" i="30"/>
  <c r="I71" i="30"/>
  <c r="K124" i="31" l="1"/>
  <c r="J275" i="31"/>
  <c r="K275" i="31"/>
  <c r="K11" i="31"/>
  <c r="G138" i="30"/>
  <c r="I139" i="30"/>
  <c r="I131" i="30"/>
  <c r="H128" i="30"/>
  <c r="H127" i="30" s="1"/>
  <c r="G128" i="30"/>
  <c r="G127" i="30" s="1"/>
  <c r="G67" i="30"/>
  <c r="G66" i="30" s="1"/>
  <c r="I70" i="30"/>
  <c r="I127" i="30" l="1"/>
  <c r="I128" i="30"/>
  <c r="G137" i="30"/>
  <c r="I138" i="30"/>
  <c r="D17" i="16"/>
  <c r="E17" i="16" s="1"/>
  <c r="G136" i="30" l="1"/>
  <c r="I136" i="30" s="1"/>
  <c r="I137" i="30"/>
  <c r="D15" i="21"/>
  <c r="H202" i="30"/>
  <c r="H50" i="30"/>
  <c r="H218" i="30"/>
  <c r="H217" i="30" s="1"/>
  <c r="H216" i="30" s="1"/>
  <c r="H215" i="30" s="1"/>
  <c r="H214" i="30" s="1"/>
  <c r="G218" i="30"/>
  <c r="G217" i="30" s="1"/>
  <c r="G216" i="30" s="1"/>
  <c r="G215" i="30" s="1"/>
  <c r="G214" i="30" s="1"/>
  <c r="G213" i="30" s="1"/>
  <c r="H210" i="30"/>
  <c r="H209" i="30" s="1"/>
  <c r="G210" i="30"/>
  <c r="G209" i="30" s="1"/>
  <c r="G208" i="30" s="1"/>
  <c r="G207" i="30" s="1"/>
  <c r="G206" i="30" s="1"/>
  <c r="G205" i="30" s="1"/>
  <c r="H197" i="30"/>
  <c r="G202" i="30"/>
  <c r="H200" i="30"/>
  <c r="G200" i="30"/>
  <c r="H185" i="30"/>
  <c r="G185" i="30"/>
  <c r="H183" i="30"/>
  <c r="G183" i="30"/>
  <c r="H172" i="30"/>
  <c r="H171" i="30" s="1"/>
  <c r="H170" i="30" s="1"/>
  <c r="G172" i="30"/>
  <c r="G171" i="30" s="1"/>
  <c r="G170" i="30" s="1"/>
  <c r="H168" i="30"/>
  <c r="G168" i="30"/>
  <c r="H166" i="30"/>
  <c r="G166" i="30"/>
  <c r="H164" i="30"/>
  <c r="G164" i="30"/>
  <c r="H162" i="30"/>
  <c r="G162" i="30"/>
  <c r="H155" i="30"/>
  <c r="H154" i="30" s="1"/>
  <c r="H153" i="30" s="1"/>
  <c r="G155" i="30"/>
  <c r="G154" i="30" s="1"/>
  <c r="G153" i="30" s="1"/>
  <c r="H145" i="30"/>
  <c r="G145" i="30"/>
  <c r="G144" i="30" s="1"/>
  <c r="H148" i="30"/>
  <c r="H147" i="30" s="1"/>
  <c r="G148" i="30"/>
  <c r="G147" i="30" s="1"/>
  <c r="H118" i="30"/>
  <c r="G118" i="30"/>
  <c r="H120" i="30"/>
  <c r="G120" i="30"/>
  <c r="H123" i="30"/>
  <c r="H122" i="30" s="1"/>
  <c r="G123" i="30"/>
  <c r="G122" i="30" s="1"/>
  <c r="H133" i="30"/>
  <c r="G134" i="30"/>
  <c r="G133" i="30" s="1"/>
  <c r="H110" i="30"/>
  <c r="G110" i="30"/>
  <c r="H108" i="30"/>
  <c r="G108" i="30"/>
  <c r="H101" i="30"/>
  <c r="H100" i="30" s="1"/>
  <c r="G101" i="30"/>
  <c r="G100" i="30" s="1"/>
  <c r="H94" i="30"/>
  <c r="H96" i="30"/>
  <c r="H98" i="30"/>
  <c r="G98" i="30"/>
  <c r="G96" i="30"/>
  <c r="G94" i="30"/>
  <c r="H86" i="30"/>
  <c r="G86" i="30"/>
  <c r="G85" i="30" s="1"/>
  <c r="G84" i="30" s="1"/>
  <c r="G83" i="30" s="1"/>
  <c r="G82" i="30" s="1"/>
  <c r="G81" i="30" s="1"/>
  <c r="H78" i="30"/>
  <c r="H77" i="30" s="1"/>
  <c r="H76" i="30" s="1"/>
  <c r="H75" i="30" s="1"/>
  <c r="H74" i="30" s="1"/>
  <c r="H73" i="30" s="1"/>
  <c r="H72" i="30" s="1"/>
  <c r="G78" i="30"/>
  <c r="H68" i="30"/>
  <c r="H59" i="30"/>
  <c r="H58" i="30" s="1"/>
  <c r="H57" i="30" s="1"/>
  <c r="G59" i="30"/>
  <c r="G58" i="30" s="1"/>
  <c r="G57" i="30" s="1"/>
  <c r="G56" i="30" s="1"/>
  <c r="G55" i="30" s="1"/>
  <c r="G54" i="30" s="1"/>
  <c r="H52" i="30"/>
  <c r="G52" i="30"/>
  <c r="G50" i="30"/>
  <c r="H48" i="30"/>
  <c r="G48" i="30"/>
  <c r="H41" i="30"/>
  <c r="H40" i="30" s="1"/>
  <c r="G41" i="30"/>
  <c r="G40" i="30" s="1"/>
  <c r="G39" i="30" s="1"/>
  <c r="G38" i="30" s="1"/>
  <c r="H33" i="30"/>
  <c r="H29" i="30"/>
  <c r="G29" i="30"/>
  <c r="H27" i="30"/>
  <c r="H23" i="30"/>
  <c r="G23" i="30"/>
  <c r="H21" i="30"/>
  <c r="G21" i="30"/>
  <c r="I18" i="30"/>
  <c r="I19" i="30"/>
  <c r="I22" i="30"/>
  <c r="I24" i="30"/>
  <c r="I28" i="30"/>
  <c r="I30" i="30"/>
  <c r="I35" i="30"/>
  <c r="I42" i="30"/>
  <c r="I49" i="30"/>
  <c r="I51" i="30"/>
  <c r="I53" i="30"/>
  <c r="I60" i="30"/>
  <c r="I69" i="30"/>
  <c r="I79" i="30"/>
  <c r="I87" i="30"/>
  <c r="I95" i="30"/>
  <c r="I97" i="30"/>
  <c r="I99" i="30"/>
  <c r="I102" i="30"/>
  <c r="I109" i="30"/>
  <c r="I111" i="30"/>
  <c r="I119" i="30"/>
  <c r="I121" i="30"/>
  <c r="I135" i="30"/>
  <c r="I146" i="30"/>
  <c r="I149" i="30"/>
  <c r="I156" i="30"/>
  <c r="I160" i="30"/>
  <c r="I163" i="30"/>
  <c r="I165" i="30"/>
  <c r="I167" i="30"/>
  <c r="I169" i="30"/>
  <c r="I173" i="30"/>
  <c r="I184" i="30"/>
  <c r="I186" i="30"/>
  <c r="I194" i="30"/>
  <c r="I195" i="30"/>
  <c r="I198" i="30"/>
  <c r="I199" i="30"/>
  <c r="I201" i="30"/>
  <c r="I203" i="30"/>
  <c r="I211" i="30"/>
  <c r="I219" i="30"/>
  <c r="D27" i="16"/>
  <c r="D26" i="16" s="1"/>
  <c r="C27" i="16"/>
  <c r="C26" i="16" s="1"/>
  <c r="D25" i="16"/>
  <c r="C25" i="16"/>
  <c r="D24" i="16"/>
  <c r="C24" i="16"/>
  <c r="D22" i="16"/>
  <c r="C22" i="16"/>
  <c r="D21" i="16"/>
  <c r="C21" i="16"/>
  <c r="D20" i="16"/>
  <c r="C20" i="16"/>
  <c r="D19" i="16"/>
  <c r="C19" i="16"/>
  <c r="D18" i="16"/>
  <c r="C18" i="16"/>
  <c r="D14" i="16"/>
  <c r="C14" i="16"/>
  <c r="D11" i="16"/>
  <c r="D30" i="23"/>
  <c r="D28" i="23"/>
  <c r="D25" i="23"/>
  <c r="E58" i="23"/>
  <c r="E57" i="23"/>
  <c r="E54" i="23"/>
  <c r="E51" i="23"/>
  <c r="E50" i="23"/>
  <c r="E49" i="23"/>
  <c r="E48" i="23"/>
  <c r="E47" i="23"/>
  <c r="E35" i="23"/>
  <c r="E34" i="23"/>
  <c r="E31" i="23"/>
  <c r="E29" i="23"/>
  <c r="E26" i="23"/>
  <c r="E24" i="23"/>
  <c r="E19" i="23"/>
  <c r="E11" i="23"/>
  <c r="C10" i="23"/>
  <c r="C18" i="23"/>
  <c r="C23" i="23"/>
  <c r="C25" i="23"/>
  <c r="C28" i="23"/>
  <c r="C30" i="23"/>
  <c r="E44" i="23"/>
  <c r="E26" i="16" l="1"/>
  <c r="D10" i="16"/>
  <c r="H26" i="30"/>
  <c r="H25" i="30" s="1"/>
  <c r="G26" i="30"/>
  <c r="G25" i="30" s="1"/>
  <c r="G126" i="30"/>
  <c r="G158" i="30"/>
  <c r="G157" i="30" s="1"/>
  <c r="G152" i="30" s="1"/>
  <c r="H126" i="30"/>
  <c r="G117" i="30"/>
  <c r="G116" i="30" s="1"/>
  <c r="G16" i="30"/>
  <c r="G15" i="30" s="1"/>
  <c r="C13" i="16"/>
  <c r="D13" i="16"/>
  <c r="C42" i="23"/>
  <c r="E21" i="16"/>
  <c r="C32" i="23"/>
  <c r="E32" i="23" s="1"/>
  <c r="E33" i="23"/>
  <c r="H158" i="30"/>
  <c r="H157" i="30" s="1"/>
  <c r="H152" i="30" s="1"/>
  <c r="H151" i="30" s="1"/>
  <c r="I200" i="30"/>
  <c r="I185" i="30"/>
  <c r="I168" i="30"/>
  <c r="H67" i="30"/>
  <c r="H66" i="30" s="1"/>
  <c r="H65" i="30" s="1"/>
  <c r="I183" i="30"/>
  <c r="I98" i="30"/>
  <c r="G192" i="30"/>
  <c r="G191" i="30" s="1"/>
  <c r="G190" i="30" s="1"/>
  <c r="G189" i="30" s="1"/>
  <c r="G188" i="30" s="1"/>
  <c r="G187" i="30" s="1"/>
  <c r="I202" i="30"/>
  <c r="I86" i="30"/>
  <c r="I172" i="30"/>
  <c r="I164" i="30"/>
  <c r="G182" i="30"/>
  <c r="G181" i="30" s="1"/>
  <c r="G180" i="30" s="1"/>
  <c r="G179" i="30" s="1"/>
  <c r="G178" i="30" s="1"/>
  <c r="G174" i="30" s="1"/>
  <c r="I197" i="30"/>
  <c r="I50" i="30"/>
  <c r="I218" i="30"/>
  <c r="I171" i="30"/>
  <c r="G204" i="30"/>
  <c r="G212" i="30"/>
  <c r="I59" i="30"/>
  <c r="I217" i="30"/>
  <c r="I120" i="30"/>
  <c r="I166" i="30"/>
  <c r="G107" i="30"/>
  <c r="G106" i="30" s="1"/>
  <c r="I145" i="30"/>
  <c r="I193" i="30"/>
  <c r="I210" i="30"/>
  <c r="C23" i="16"/>
  <c r="D23" i="16"/>
  <c r="E24" i="16"/>
  <c r="E14" i="16"/>
  <c r="E19" i="16"/>
  <c r="E20" i="16"/>
  <c r="E18" i="16"/>
  <c r="C11" i="16"/>
  <c r="E11" i="16" s="1"/>
  <c r="E25" i="16"/>
  <c r="F13" i="21"/>
  <c r="I153" i="30"/>
  <c r="H208" i="30"/>
  <c r="H207" i="30" s="1"/>
  <c r="I209" i="30"/>
  <c r="I214" i="30"/>
  <c r="H213" i="30"/>
  <c r="I216" i="30"/>
  <c r="I215" i="30"/>
  <c r="H192" i="30"/>
  <c r="H191" i="30" s="1"/>
  <c r="H182" i="30"/>
  <c r="I159" i="30"/>
  <c r="H144" i="30"/>
  <c r="I144" i="30" s="1"/>
  <c r="H117" i="30"/>
  <c r="H116" i="30" s="1"/>
  <c r="H47" i="30"/>
  <c r="H46" i="30" s="1"/>
  <c r="H45" i="30" s="1"/>
  <c r="H44" i="30" s="1"/>
  <c r="H43" i="30" s="1"/>
  <c r="G143" i="30"/>
  <c r="H85" i="30"/>
  <c r="I85" i="30" s="1"/>
  <c r="I17" i="30"/>
  <c r="I123" i="30"/>
  <c r="I118" i="30"/>
  <c r="I148" i="30"/>
  <c r="I162" i="30"/>
  <c r="I155" i="30"/>
  <c r="I101" i="30"/>
  <c r="I34" i="30"/>
  <c r="I48" i="30"/>
  <c r="I134" i="30"/>
  <c r="I133" i="30" s="1"/>
  <c r="I122" i="30"/>
  <c r="I147" i="30"/>
  <c r="I154" i="30"/>
  <c r="I21" i="30"/>
  <c r="I29" i="30"/>
  <c r="I52" i="30"/>
  <c r="I68" i="30"/>
  <c r="G93" i="30"/>
  <c r="G92" i="30" s="1"/>
  <c r="G91" i="30" s="1"/>
  <c r="I110" i="30"/>
  <c r="I96" i="30"/>
  <c r="H93" i="30"/>
  <c r="H92" i="30" s="1"/>
  <c r="H91" i="30" s="1"/>
  <c r="H107" i="30"/>
  <c r="H106" i="30" s="1"/>
  <c r="H105" i="30" s="1"/>
  <c r="H104" i="30" s="1"/>
  <c r="H103" i="30" s="1"/>
  <c r="G80" i="30"/>
  <c r="I58" i="30"/>
  <c r="G47" i="30"/>
  <c r="G46" i="30" s="1"/>
  <c r="G45" i="30" s="1"/>
  <c r="I94" i="30"/>
  <c r="I57" i="30"/>
  <c r="I108" i="30"/>
  <c r="I23" i="30"/>
  <c r="H56" i="30"/>
  <c r="H55" i="30" s="1"/>
  <c r="I78" i="30"/>
  <c r="I100" i="30"/>
  <c r="G77" i="30"/>
  <c r="I40" i="30"/>
  <c r="H39" i="30"/>
  <c r="I33" i="30"/>
  <c r="I41" i="30"/>
  <c r="I27" i="30"/>
  <c r="H16" i="30"/>
  <c r="H15" i="30" s="1"/>
  <c r="E22" i="16"/>
  <c r="E18" i="23"/>
  <c r="C27" i="23"/>
  <c r="C9" i="23" s="1"/>
  <c r="E23" i="16" l="1"/>
  <c r="G14" i="30"/>
  <c r="G12" i="30" s="1"/>
  <c r="H14" i="30"/>
  <c r="H12" i="30" s="1"/>
  <c r="H62" i="30"/>
  <c r="H61" i="30" s="1"/>
  <c r="F17" i="21"/>
  <c r="E15" i="21"/>
  <c r="F15" i="21" s="1"/>
  <c r="F12" i="17"/>
  <c r="H125" i="30"/>
  <c r="I126" i="30"/>
  <c r="F16" i="21"/>
  <c r="D12" i="21"/>
  <c r="C10" i="16"/>
  <c r="E10" i="16" s="1"/>
  <c r="E13" i="16"/>
  <c r="H212" i="30"/>
  <c r="I212" i="30" s="1"/>
  <c r="I67" i="30"/>
  <c r="H90" i="30"/>
  <c r="H150" i="30"/>
  <c r="H143" i="30"/>
  <c r="H142" i="30" s="1"/>
  <c r="H141" i="30" s="1"/>
  <c r="I93" i="30"/>
  <c r="I158" i="30"/>
  <c r="I208" i="30"/>
  <c r="I45" i="30"/>
  <c r="G44" i="30"/>
  <c r="G43" i="30" s="1"/>
  <c r="I43" i="30" s="1"/>
  <c r="I170" i="30"/>
  <c r="I157" i="30"/>
  <c r="I46" i="30"/>
  <c r="H84" i="30"/>
  <c r="H83" i="30" s="1"/>
  <c r="H82" i="30" s="1"/>
  <c r="H81" i="30" s="1"/>
  <c r="I26" i="30"/>
  <c r="D31" i="16"/>
  <c r="H206" i="30"/>
  <c r="I207" i="30"/>
  <c r="I213" i="30"/>
  <c r="I192" i="30"/>
  <c r="I191" i="30"/>
  <c r="H190" i="30"/>
  <c r="I182" i="30"/>
  <c r="H181" i="30"/>
  <c r="H115" i="30"/>
  <c r="H114" i="30" s="1"/>
  <c r="I107" i="30"/>
  <c r="I117" i="30"/>
  <c r="G115" i="30"/>
  <c r="G114" i="30" s="1"/>
  <c r="G142" i="30"/>
  <c r="G141" i="30" s="1"/>
  <c r="G125" i="30" s="1"/>
  <c r="I15" i="30"/>
  <c r="I56" i="30"/>
  <c r="I16" i="30"/>
  <c r="I47" i="30"/>
  <c r="I66" i="30"/>
  <c r="G65" i="30"/>
  <c r="G62" i="30" s="1"/>
  <c r="I106" i="30"/>
  <c r="G105" i="30"/>
  <c r="I92" i="30"/>
  <c r="H54" i="30"/>
  <c r="I54" i="30" s="1"/>
  <c r="I55" i="30"/>
  <c r="G76" i="30"/>
  <c r="I77" i="30"/>
  <c r="I39" i="30"/>
  <c r="H38" i="30"/>
  <c r="I38" i="30" s="1"/>
  <c r="C8" i="23"/>
  <c r="G113" i="30" l="1"/>
  <c r="H113" i="30"/>
  <c r="I125" i="30"/>
  <c r="H89" i="30"/>
  <c r="H88" i="30" s="1"/>
  <c r="E12" i="21"/>
  <c r="H140" i="30"/>
  <c r="I44" i="30"/>
  <c r="I143" i="30"/>
  <c r="I82" i="30"/>
  <c r="I142" i="30"/>
  <c r="I83" i="30"/>
  <c r="G151" i="30"/>
  <c r="G150" i="30" s="1"/>
  <c r="I84" i="30"/>
  <c r="F24" i="21"/>
  <c r="H205" i="30"/>
  <c r="I206" i="30"/>
  <c r="H189" i="30"/>
  <c r="I190" i="30"/>
  <c r="H180" i="30"/>
  <c r="I181" i="30"/>
  <c r="I115" i="30"/>
  <c r="I116" i="30"/>
  <c r="I141" i="30"/>
  <c r="G140" i="30"/>
  <c r="G104" i="30"/>
  <c r="I105" i="30"/>
  <c r="H80" i="30"/>
  <c r="I80" i="30" s="1"/>
  <c r="I81" i="30"/>
  <c r="I65" i="30"/>
  <c r="I91" i="30"/>
  <c r="G90" i="30"/>
  <c r="G75" i="30"/>
  <c r="I76" i="30"/>
  <c r="I25" i="30"/>
  <c r="H13" i="30"/>
  <c r="C64" i="23"/>
  <c r="F23" i="17" l="1"/>
  <c r="F12" i="21"/>
  <c r="F14" i="21"/>
  <c r="H112" i="30"/>
  <c r="I151" i="30"/>
  <c r="H11" i="30"/>
  <c r="I152" i="30"/>
  <c r="I150" i="30"/>
  <c r="H204" i="30"/>
  <c r="I204" i="30" s="1"/>
  <c r="I205" i="30"/>
  <c r="H188" i="30"/>
  <c r="I189" i="30"/>
  <c r="H179" i="30"/>
  <c r="I180" i="30"/>
  <c r="I114" i="30"/>
  <c r="I140" i="30"/>
  <c r="G89" i="30"/>
  <c r="I90" i="30"/>
  <c r="G103" i="30"/>
  <c r="G88" i="30" s="1"/>
  <c r="I104" i="30"/>
  <c r="I62" i="30"/>
  <c r="G61" i="30"/>
  <c r="G11" i="30" s="1"/>
  <c r="G74" i="30"/>
  <c r="I75" i="30"/>
  <c r="I14" i="30"/>
  <c r="G13" i="30"/>
  <c r="E21" i="17" l="1"/>
  <c r="F24" i="17"/>
  <c r="D18" i="21"/>
  <c r="D11" i="21" s="1"/>
  <c r="F21" i="21"/>
  <c r="I11" i="30"/>
  <c r="F27" i="17"/>
  <c r="I89" i="30"/>
  <c r="I88" i="30"/>
  <c r="H187" i="30"/>
  <c r="I188" i="30"/>
  <c r="H178" i="30"/>
  <c r="H174" i="30" s="1"/>
  <c r="I179" i="30"/>
  <c r="I113" i="30"/>
  <c r="I103" i="30"/>
  <c r="I61" i="30"/>
  <c r="G73" i="30"/>
  <c r="G220" i="30" s="1"/>
  <c r="I74" i="30"/>
  <c r="I12" i="30"/>
  <c r="I13" i="30"/>
  <c r="E46" i="23"/>
  <c r="E30" i="23"/>
  <c r="E25" i="23"/>
  <c r="D23" i="23"/>
  <c r="E10" i="23"/>
  <c r="F22" i="17" l="1"/>
  <c r="F11" i="17"/>
  <c r="I187" i="30"/>
  <c r="G112" i="30"/>
  <c r="I112" i="30" s="1"/>
  <c r="E56" i="23"/>
  <c r="E23" i="23"/>
  <c r="C31" i="16"/>
  <c r="E31" i="16" s="1"/>
  <c r="F29" i="17"/>
  <c r="F31" i="17"/>
  <c r="E14" i="17"/>
  <c r="I178" i="30"/>
  <c r="H220" i="30"/>
  <c r="D18" i="17"/>
  <c r="I73" i="30"/>
  <c r="G72" i="30"/>
  <c r="I72" i="30" s="1"/>
  <c r="F10" i="17"/>
  <c r="D27" i="23"/>
  <c r="E27" i="23" s="1"/>
  <c r="E28" i="23"/>
  <c r="F15" i="17" l="1"/>
  <c r="D9" i="17"/>
  <c r="F19" i="21"/>
  <c r="F20" i="17"/>
  <c r="E16" i="17"/>
  <c r="F17" i="17"/>
  <c r="G10" i="30"/>
  <c r="D9" i="23"/>
  <c r="F33" i="17"/>
  <c r="I174" i="30"/>
  <c r="D42" i="23"/>
  <c r="E42" i="23" s="1"/>
  <c r="E43" i="23"/>
  <c r="F13" i="17" l="1"/>
  <c r="E9" i="17"/>
  <c r="F9" i="17" s="1"/>
  <c r="F20" i="21"/>
  <c r="D8" i="23"/>
  <c r="E9" i="23"/>
  <c r="F23" i="21"/>
  <c r="I220" i="30"/>
  <c r="H10" i="30"/>
  <c r="I10" i="30" s="1"/>
  <c r="D16" i="17"/>
  <c r="F16" i="17" s="1"/>
  <c r="D30" i="17"/>
  <c r="E18" i="21" l="1"/>
  <c r="E11" i="21" s="1"/>
  <c r="F22" i="21"/>
  <c r="D64" i="23"/>
  <c r="E64" i="23" s="1"/>
  <c r="E8" i="23"/>
  <c r="E30" i="17"/>
  <c r="F30" i="17" s="1"/>
  <c r="D36" i="17"/>
  <c r="D34" i="17"/>
  <c r="E32" i="17"/>
  <c r="F18" i="21" l="1"/>
  <c r="F11" i="21"/>
  <c r="E34" i="17"/>
  <c r="F34" i="17" s="1"/>
  <c r="D35" i="17"/>
  <c r="D14" i="17"/>
  <c r="F14" i="17" s="1"/>
  <c r="E36" i="17" l="1"/>
  <c r="F36" i="17" s="1"/>
  <c r="E35" i="17"/>
  <c r="F35" i="17" s="1"/>
  <c r="E18" i="17"/>
  <c r="F18" i="17" s="1"/>
  <c r="F25" i="17" l="1"/>
  <c r="D32" i="17"/>
  <c r="D21" i="17"/>
  <c r="E28" i="17"/>
  <c r="F21" i="17" l="1"/>
  <c r="F32" i="17"/>
  <c r="E37" i="17"/>
  <c r="D28" i="17" l="1"/>
  <c r="D37" i="17" s="1"/>
  <c r="F28" i="17" l="1"/>
  <c r="F37" i="17"/>
</calcChain>
</file>

<file path=xl/sharedStrings.xml><?xml version="1.0" encoding="utf-8"?>
<sst xmlns="http://schemas.openxmlformats.org/spreadsheetml/2006/main" count="3124" uniqueCount="535">
  <si>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</si>
  <si>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</si>
  <si>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</si>
  <si>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</si>
  <si>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</si>
  <si>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</si>
  <si>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</si>
  <si>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</si>
  <si>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</si>
  <si>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</si>
  <si>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</si>
  <si>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</si>
  <si>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</si>
  <si>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</si>
  <si>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</si>
  <si>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</si>
  <si>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</si>
  <si>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</si>
  <si>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</si>
  <si>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</si>
  <si>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</si>
  <si>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</si>
  <si>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</si>
  <si>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</si>
  <si>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</si>
  <si>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</si>
  <si>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</si>
  <si>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</si>
  <si>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</si>
  <si>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</si>
  <si>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</si>
  <si>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</si>
  <si>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</si>
  <si>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</si>
  <si>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</si>
  <si>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</si>
  <si>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</si>
  <si>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</si>
  <si>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</si>
  <si>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</si>
  <si>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</si>
  <si>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</si>
  <si>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</si>
  <si>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</si>
  <si>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</si>
  <si>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</si>
  <si>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</si>
  <si>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</si>
  <si>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</si>
  <si>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</si>
  <si>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</si>
  <si>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</si>
  <si>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</si>
  <si>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</si>
  <si>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</si>
  <si>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</si>
  <si>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</si>
  <si>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</si>
  <si>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</si>
  <si>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</si>
  <si>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</si>
  <si>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</si>
  <si>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</si>
  <si>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</si>
  <si>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</si>
  <si>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</si>
  <si>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</si>
  <si>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</si>
  <si>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</si>
  <si>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</si>
  <si>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</si>
  <si>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</si>
  <si>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</si>
  <si>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</si>
  <si>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</si>
  <si>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</si>
  <si>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</si>
  <si>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</si>
  <si>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</si>
  <si>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</si>
  <si>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</si>
  <si>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</si>
  <si>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</si>
  <si>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</si>
  <si>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</si>
  <si>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</si>
  <si>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</si>
  <si>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</si>
  <si>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</si>
  <si>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</si>
  <si>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</si>
  <si>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</si>
  <si>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</si>
  <si>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</si>
  <si>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</si>
  <si>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</si>
  <si>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</si>
  <si>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</si>
  <si>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</si>
  <si>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</si>
  <si>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</si>
  <si>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</si>
  <si>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</si>
  <si>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</si>
  <si>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</si>
  <si>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</si>
  <si>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</si>
  <si>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</si>
  <si>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</si>
  <si>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</si>
  <si>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</si>
  <si>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</si>
  <si>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</si>
  <si>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</si>
  <si>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</si>
  <si>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</si>
  <si>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</si>
  <si>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</si>
  <si>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</si>
  <si>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</si>
  <si>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</si>
  <si>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</si>
  <si>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</si>
  <si>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</si>
  <si>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</si>
  <si>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</si>
  <si>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</si>
  <si>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</si>
  <si>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</si>
  <si>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</si>
  <si>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</si>
  <si>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</si>
  <si>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</si>
  <si>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</si>
  <si>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</si>
  <si>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</si>
  <si>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</si>
  <si>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</si>
  <si>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</si>
  <si>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</si>
  <si>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</si>
  <si>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</si>
  <si>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</si>
  <si>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</si>
  <si>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</si>
  <si>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</si>
  <si>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</si>
  <si>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</si>
  <si>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</si>
  <si>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</si>
  <si>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</si>
  <si>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</si>
  <si>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</si>
  <si>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</si>
  <si>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</si>
  <si>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</si>
  <si>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</si>
  <si>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</si>
  <si>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</si>
  <si>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</si>
  <si>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</si>
  <si>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</si>
  <si>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</si>
  <si>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</si>
  <si>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</si>
  <si>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</si>
  <si>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</si>
  <si>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</si>
  <si>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</si>
  <si>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</si>
  <si>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</si>
  <si>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</si>
  <si>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</si>
  <si>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</si>
  <si>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</si>
  <si>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</si>
  <si>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</si>
  <si>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</si>
  <si>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</si>
  <si>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</si>
  <si>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</si>
  <si>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</si>
  <si>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</si>
  <si>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</si>
  <si>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</si>
  <si>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</si>
  <si>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</si>
  <si>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</si>
  <si>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</si>
  <si>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</si>
  <si>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</si>
  <si>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</si>
  <si>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</si>
  <si>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</si>
  <si>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</si>
  <si>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</si>
  <si>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</si>
  <si>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</si>
  <si>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</si>
  <si>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</si>
  <si>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</si>
  <si>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</si>
  <si>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</si>
  <si>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</si>
  <si>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</si>
  <si>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</si>
  <si>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</si>
  <si>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</si>
  <si>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</si>
  <si>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</si>
  <si>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</si>
  <si>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</si>
  <si>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</si>
  <si>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</si>
  <si>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</si>
  <si>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</si>
  <si>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</si>
  <si>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</si>
  <si>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</si>
  <si>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</si>
  <si>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</si>
  <si>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</si>
  <si>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</si>
  <si>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</si>
  <si>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</si>
  <si>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</si>
  <si>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</si>
  <si>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</si>
  <si>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</si>
  <si>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</si>
  <si>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</si>
  <si>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</si>
  <si>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</si>
  <si>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</si>
  <si>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</si>
  <si>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</si>
  <si>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</si>
  <si>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</si>
  <si>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</si>
  <si>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</si>
  <si>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</si>
  <si>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</si>
  <si>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</si>
  <si>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</si>
  <si>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</si>
  <si>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</si>
  <si>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</si>
  <si>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</si>
  <si>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</si>
  <si>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</si>
  <si>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</si>
  <si>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</si>
  <si>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</si>
  <si>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</si>
  <si>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</si>
  <si>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</si>
  <si>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</si>
  <si>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</si>
  <si>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</si>
  <si>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</si>
  <si>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</si>
  <si>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</si>
  <si>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</si>
  <si>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</si>
  <si>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</si>
  <si>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</si>
  <si>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</si>
  <si>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</si>
  <si>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</si>
  <si>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</si>
  <si>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</si>
  <si>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</si>
  <si>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</si>
  <si>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</si>
  <si>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</si>
  <si>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</si>
  <si>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</si>
  <si>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</si>
  <si>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</si>
  <si>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</si>
  <si>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</si>
  <si>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</si>
  <si>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</si>
  <si>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</si>
  <si>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</si>
  <si>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</si>
  <si>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</si>
  <si>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</si>
  <si>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</si>
  <si>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</si>
  <si>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</si>
  <si>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</si>
  <si>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</si>
  <si>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</si>
  <si>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</si>
  <si>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</si>
  <si>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</si>
  <si>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</si>
  <si>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</si>
  <si>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</si>
  <si>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</si>
  <si>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</si>
  <si>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</si>
  <si>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</si>
  <si>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</si>
  <si>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</si>
  <si>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</si>
  <si>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</si>
  <si>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</si>
  <si>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</si>
  <si>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</si>
  <si>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</si>
  <si>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</si>
  <si>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</si>
  <si>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</si>
  <si>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</si>
  <si>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</si>
  <si>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</si>
  <si>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</si>
  <si>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</si>
  <si>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</si>
  <si>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</si>
  <si>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</si>
  <si>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</si>
  <si>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</si>
  <si>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</si>
  <si>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</si>
  <si>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</si>
  <si>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</si>
  <si>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</si>
  <si>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</si>
  <si>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</si>
  <si>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</si>
  <si>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</si>
  <si>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</si>
  <si>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</si>
  <si>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</si>
  <si>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</si>
  <si>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</si>
  <si>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</si>
  <si>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</si>
  <si>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</si>
  <si>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</si>
  <si>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</si>
  <si>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</si>
  <si>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% исполнения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</si>
  <si>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</si>
  <si>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</si>
  <si>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</si>
  <si>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</si>
  <si>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</si>
  <si>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</si>
  <si>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</si>
  <si>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</si>
  <si>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</si>
  <si>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</si>
  <si>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5</t>
  </si>
  <si>
    <t>Приложение 4.1</t>
  </si>
  <si>
    <t xml:space="preserve">  Приложение 6</t>
  </si>
  <si>
    <t>Приложение 4</t>
  </si>
  <si>
    <t xml:space="preserve"> Бюджет 2023 год  (тыс. руб.)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</si>
  <si>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</si>
  <si>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</si>
  <si>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</si>
  <si>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</si>
  <si>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</si>
  <si>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</si>
  <si>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</si>
  <si>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2355550Х12131000000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</si>
  <si>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</si>
  <si>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t>Бюджетные назначения  2023 год (тыс.руб.)</t>
  </si>
  <si>
    <t>611 2 02 20299 10 0000 150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</si>
  <si>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1"/>
        <color rgb="FF000000"/>
        <rFont val="Times New Roman"/>
        <family val="1"/>
        <charset val="204"/>
      </rPr>
      <t>Код цели 2026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</si>
  <si>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</si>
  <si>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</si>
  <si>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1089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</si>
  <si>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</si>
  <si>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</si>
  <si>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Бюджет  2023 год, (тыс.руб.)</t>
  </si>
  <si>
    <t>Бюджет 2023год (тыс.руб)</t>
  </si>
  <si>
    <t>Прочие расходы по содержанию объектов муниципальной собственности</t>
  </si>
  <si>
    <t>62.Д.02.15360</t>
  </si>
  <si>
    <t>7Ц.1.F3.67484</t>
  </si>
  <si>
    <t>400</t>
  </si>
  <si>
    <t>Обеспечение устойчивого сокращения непригодного для проживания жилого фонда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</si>
  <si>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</si>
  <si>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</si>
  <si>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Капитальные вложения в объекты государственной (муниципальной) собственности</t>
  </si>
  <si>
    <t>7Ц.1.F3.6748S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</si>
  <si>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</si>
  <si>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</si>
  <si>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</si>
  <si>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0503, 0409, 0501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</si>
  <si>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</si>
  <si>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</si>
  <si>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</si>
  <si>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</si>
  <si>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Код цели 2025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</si>
  <si>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</si>
  <si>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</si>
  <si>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</si>
  <si>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</si>
  <si>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r>
      <t xml:space="preserve">Прочие межбюджетные трансферты, передаваемые бюджетам сельских поселений </t>
    </r>
    <r>
      <rPr>
        <b/>
        <sz val="11"/>
        <rFont val="Times New Roman"/>
        <family val="1"/>
        <charset val="204"/>
      </rPr>
      <t>КЦ 09</t>
    </r>
  </si>
  <si>
    <t>Уплата иных платежей</t>
  </si>
  <si>
    <t>2.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</si>
  <si>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</si>
  <si>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</si>
  <si>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</si>
  <si>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</si>
  <si>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</si>
  <si>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</si>
  <si>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58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</si>
  <si>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КЦ58</t>
    </r>
  </si>
  <si>
    <t>0705</t>
  </si>
  <si>
    <t>Профессиональная подготовка, переподготовка и повышение квалификации</t>
  </si>
  <si>
    <t>Иные выплаты персоналу государственных (муниципальных) органов, за исключением фонда оплаты труда</t>
  </si>
  <si>
    <t>Поощрение муниципальных управленческих команд</t>
  </si>
  <si>
    <t>61Ф0255490</t>
  </si>
  <si>
    <t>61Ф0355490</t>
  </si>
  <si>
    <t>к решению Совета депутатов</t>
  </si>
  <si>
    <t>Приложение   2</t>
  </si>
  <si>
    <t xml:space="preserve">             к решению Совета депутатов</t>
  </si>
  <si>
    <t xml:space="preserve">Исполнение ведомственной структуры расходов бюджета Пудомягского сельского поселения  за  2023 год </t>
  </si>
  <si>
    <t>Исполнено за 2023 год</t>
  </si>
  <si>
    <t>Исполнение  бюджетных ассигнований на реализацию муниципальной  программы  Пудомягского сельского поселения за 2023 год</t>
  </si>
  <si>
    <t>Исполнено за 2023 год (тыс. руб.)</t>
  </si>
  <si>
    <t>Поступление доходов бюджета Пудомягского сельского поселения за 2023 год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</si>
  <si>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</si>
  <si>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</si>
  <si>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</si>
  <si>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</si>
  <si>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Невыясненные поступления, зачисляемые в бюджеты сельских поселений</t>
  </si>
  <si>
    <t>611 1 17 01050 10 0000 180</t>
  </si>
  <si>
    <t xml:space="preserve">Безвозмездные  поступления из других бюджетов в бюджет  Пудомягского сельского поселения за 2023 год                                   </t>
  </si>
  <si>
    <t>Исполнение бюджетных ассигнований по разделам и подразделам, классификации расходов бюджета Пудомягского сельского поселения  за 2023 год</t>
  </si>
  <si>
    <t>Исполнено за  2023 год (тыс. руб.)</t>
  </si>
  <si>
    <t>КФСР</t>
  </si>
  <si>
    <t>2023 г.</t>
  </si>
  <si>
    <t>60</t>
  </si>
  <si>
    <t>0</t>
  </si>
  <si>
    <t>00000</t>
  </si>
  <si>
    <t>61</t>
  </si>
  <si>
    <t>П</t>
  </si>
  <si>
    <t>11030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</si>
  <si>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</si>
  <si>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</si>
  <si>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</si>
  <si>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2.4.2</t>
  </si>
  <si>
    <t>2.4.4</t>
  </si>
  <si>
    <t>2.4.7</t>
  </si>
  <si>
    <t>3.0.0</t>
  </si>
  <si>
    <t>3.5.0</t>
  </si>
  <si>
    <t>8.0.0</t>
  </si>
  <si>
    <t>Уплата налогов, сборов и иных платежей</t>
  </si>
  <si>
    <t>8.5.0</t>
  </si>
  <si>
    <t>8.5.3</t>
  </si>
  <si>
    <t>15070</t>
  </si>
  <si>
    <t>71340</t>
  </si>
  <si>
    <t>Ф</t>
  </si>
  <si>
    <t>11020</t>
  </si>
  <si>
    <t>1.0.0</t>
  </si>
  <si>
    <t>Расходы на выплаты персоналу государственных (муниципальных) органов</t>
  </si>
  <si>
    <t>1.2.0</t>
  </si>
  <si>
    <t>1.2.1</t>
  </si>
  <si>
    <t>1.2.9</t>
  </si>
  <si>
    <t>11040</t>
  </si>
  <si>
    <t>1.2.2</t>
  </si>
  <si>
    <t>55490</t>
  </si>
  <si>
    <t>62</t>
  </si>
  <si>
    <t>Д</t>
  </si>
  <si>
    <t>Исполнение функций органов местного самоуправления</t>
  </si>
  <si>
    <t>13010</t>
  </si>
  <si>
    <t>5.0.0</t>
  </si>
  <si>
    <t>5.4.0</t>
  </si>
  <si>
    <t>13020</t>
  </si>
  <si>
    <t>13030</t>
  </si>
  <si>
    <t>13060</t>
  </si>
  <si>
    <t>13070</t>
  </si>
  <si>
    <t>13150</t>
  </si>
  <si>
    <t>16271</t>
  </si>
  <si>
    <t>15020</t>
  </si>
  <si>
    <t>Резервные средства</t>
  </si>
  <si>
    <t>8.7.0</t>
  </si>
  <si>
    <t>15200</t>
  </si>
  <si>
    <t>15280</t>
  </si>
  <si>
    <t>Социальные выплаты гражданам, кроме публичных нормативных социальных выплат</t>
  </si>
  <si>
    <t>3.2.0</t>
  </si>
  <si>
    <t>3.2.1</t>
  </si>
  <si>
    <t>15360</t>
  </si>
  <si>
    <t>17110</t>
  </si>
  <si>
    <t>51180</t>
  </si>
  <si>
    <t>70</t>
  </si>
  <si>
    <t>7Ц</t>
  </si>
  <si>
    <t>1</t>
  </si>
  <si>
    <t>F2</t>
  </si>
  <si>
    <t>55550</t>
  </si>
  <si>
    <t>F3</t>
  </si>
  <si>
    <t>67484</t>
  </si>
  <si>
    <t>4.0.0</t>
  </si>
  <si>
    <t>Бюджетные инвестиции</t>
  </si>
  <si>
    <t>4.1.0</t>
  </si>
  <si>
    <t>Бюджетные инвестиции на приобретение объектов недвижимого имущества в государственную (муниципальную) собственность</t>
  </si>
  <si>
    <t>4.1.2</t>
  </si>
  <si>
    <t>6748S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</si>
  <si>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</si>
  <si>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</si>
  <si>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</si>
  <si>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</si>
  <si>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</si>
  <si>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</si>
  <si>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</si>
  <si>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</si>
  <si>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</si>
  <si>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</si>
  <si>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S4660</t>
  </si>
  <si>
    <t>S4770</t>
  </si>
  <si>
    <t>S4840</t>
  </si>
  <si>
    <t>12500</t>
  </si>
  <si>
    <t>Расходы на выплаты персоналу казенных учреждений</t>
  </si>
  <si>
    <t>1.1.0</t>
  </si>
  <si>
    <t>1.1.1</t>
  </si>
  <si>
    <t>1.1.2</t>
  </si>
  <si>
    <t>1.1.9</t>
  </si>
  <si>
    <t>12600</t>
  </si>
  <si>
    <t>15340</t>
  </si>
  <si>
    <t>15630</t>
  </si>
  <si>
    <t>S0360</t>
  </si>
  <si>
    <t>15230</t>
  </si>
  <si>
    <t>16260</t>
  </si>
  <si>
    <t>19285</t>
  </si>
  <si>
    <t>8</t>
  </si>
  <si>
    <t>S4310</t>
  </si>
  <si>
    <t>15620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</si>
  <si>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2023 год</t>
  </si>
  <si>
    <t>от 30.05.2024 №264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</si>
</sst>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7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  <xf numFmtId="166" fontId="41" fillId="0" borderId="0" applyBorder="0" applyProtection="0"/>
  </cellStyleXfs>
  <cellXfs count="273">
    <xf numFmtId="0" fontId="0" fillId="0" borderId="0" xfId="0"/>
    <xf numFmtId="0" fontId="1" fillId="2" borderId="0" xfId="0" applyFont="1" applyFill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justify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9" fontId="39" fillId="2" borderId="1" xfId="0" applyNumberFormat="1" applyFont="1" applyFill="1" applyBorder="1" applyAlignment="1">
      <alignment horizontal="justify" vertical="center" wrapText="1"/>
    </xf>
    <xf numFmtId="49" fontId="39" fillId="2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justify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2" fontId="9" fillId="4" borderId="11" xfId="0" applyNumberFormat="1" applyFont="1" applyFill="1" applyBorder="1" applyAlignment="1">
      <alignment horizontal="center"/>
    </xf>
    <xf numFmtId="4" fontId="34" fillId="0" borderId="1" xfId="0" applyNumberFormat="1" applyFont="1" applyBorder="1" applyAlignment="1">
      <alignment horizontal="right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" fontId="34" fillId="5" borderId="1" xfId="0" applyNumberFormat="1" applyFont="1" applyFill="1" applyBorder="1" applyAlignment="1">
      <alignment horizontal="right" vertical="center"/>
    </xf>
    <xf numFmtId="49" fontId="16" fillId="5" borderId="1" xfId="0" applyNumberFormat="1" applyFont="1" applyFill="1" applyBorder="1" applyAlignment="1">
      <alignment horizontal="justify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right" vertical="center"/>
    </xf>
    <xf numFmtId="4" fontId="34" fillId="2" borderId="1" xfId="0" applyNumberFormat="1" applyFont="1" applyFill="1" applyBorder="1" applyAlignment="1">
      <alignment horizontal="right" vertical="center"/>
    </xf>
    <xf numFmtId="4" fontId="39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5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21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4" fontId="33" fillId="0" borderId="1" xfId="0" applyNumberFormat="1" applyFont="1" applyBorder="1" applyAlignment="1">
      <alignment vertical="center"/>
    </xf>
    <xf numFmtId="4" fontId="33" fillId="5" borderId="1" xfId="0" applyNumberFormat="1" applyFont="1" applyFill="1" applyBorder="1" applyAlignment="1">
      <alignment vertical="center"/>
    </xf>
    <xf numFmtId="4" fontId="34" fillId="0" borderId="1" xfId="0" applyNumberFormat="1" applyFont="1" applyBorder="1" applyAlignment="1">
      <alignment vertical="center"/>
    </xf>
    <xf numFmtId="4" fontId="34" fillId="2" borderId="1" xfId="0" applyNumberFormat="1" applyFont="1" applyFill="1" applyBorder="1" applyAlignment="1">
      <alignment vertical="center"/>
    </xf>
    <xf numFmtId="4" fontId="39" fillId="0" borderId="1" xfId="0" applyNumberFormat="1" applyFont="1" applyBorder="1" applyAlignment="1">
      <alignment vertical="center"/>
    </xf>
    <xf numFmtId="4" fontId="39" fillId="2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34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vertical="center"/>
    </xf>
    <xf numFmtId="4" fontId="35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1" fillId="2" borderId="1" xfId="0" applyNumberFormat="1" applyFont="1" applyFill="1" applyBorder="1" applyAlignment="1">
      <alignment horizontal="right" vertical="center"/>
    </xf>
    <xf numFmtId="4" fontId="35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justify" wrapText="1"/>
    </xf>
    <xf numFmtId="49" fontId="11" fillId="0" borderId="1" xfId="0" applyNumberFormat="1" applyFont="1" applyBorder="1" applyAlignment="1">
      <alignment horizontal="center" vertical="justify" wrapText="1"/>
    </xf>
    <xf numFmtId="49" fontId="10" fillId="0" borderId="1" xfId="0" applyNumberFormat="1" applyFont="1" applyBorder="1" applyAlignment="1">
      <alignment horizontal="center" vertical="justify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vertical="center"/>
    </xf>
    <xf numFmtId="4" fontId="33" fillId="2" borderId="1" xfId="0" applyNumberFormat="1" applyFont="1" applyFill="1" applyBorder="1" applyAlignment="1">
      <alignment horizontal="right" vertical="center"/>
    </xf>
    <xf numFmtId="49" fontId="21" fillId="2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right" vertical="center"/>
    </xf>
    <xf numFmtId="164" fontId="16" fillId="0" borderId="0" xfId="0" applyNumberFormat="1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43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center" vertical="center" wrapText="1"/>
    </xf>
    <xf numFmtId="0" fontId="44" fillId="0" borderId="0" xfId="0" applyFont="1"/>
    <xf numFmtId="0" fontId="33" fillId="0" borderId="1" xfId="0" applyFont="1" applyBorder="1" applyAlignment="1">
      <alignment horizontal="justify" vertical="center"/>
    </xf>
    <xf numFmtId="0" fontId="33" fillId="0" borderId="1" xfId="0" applyFont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right" vertical="center" wrapText="1"/>
    </xf>
    <xf numFmtId="0" fontId="34" fillId="0" borderId="1" xfId="0" applyFont="1" applyBorder="1" applyAlignment="1">
      <alignment horizontal="justify" vertical="center"/>
    </xf>
    <xf numFmtId="4" fontId="34" fillId="2" borderId="1" xfId="0" applyNumberFormat="1" applyFont="1" applyFill="1" applyBorder="1" applyAlignment="1">
      <alignment horizontal="right" vertical="center" wrapText="1"/>
    </xf>
    <xf numFmtId="0" fontId="36" fillId="0" borderId="1" xfId="0" applyFont="1" applyBorder="1" applyAlignment="1">
      <alignment horizontal="justify" vertical="center"/>
    </xf>
    <xf numFmtId="49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right" vertical="center" wrapText="1"/>
    </xf>
    <xf numFmtId="0" fontId="44" fillId="2" borderId="0" xfId="0" applyFont="1" applyFill="1"/>
    <xf numFmtId="0" fontId="42" fillId="2" borderId="0" xfId="0" applyFont="1" applyFill="1" applyAlignment="1">
      <alignment horizontal="left"/>
    </xf>
    <xf numFmtId="0" fontId="44" fillId="2" borderId="0" xfId="0" applyFont="1" applyFill="1" applyAlignment="1">
      <alignment horizontal="left"/>
    </xf>
    <xf numFmtId="4" fontId="46" fillId="0" borderId="1" xfId="0" applyNumberFormat="1" applyFont="1" applyBorder="1" applyAlignment="1">
      <alignment vertical="center"/>
    </xf>
    <xf numFmtId="4" fontId="45" fillId="0" borderId="0" xfId="0" applyNumberFormat="1" applyFont="1" applyAlignment="1">
      <alignment vertical="center"/>
    </xf>
    <xf numFmtId="4" fontId="45" fillId="0" borderId="1" xfId="0" applyNumberFormat="1" applyFont="1" applyBorder="1" applyAlignment="1">
      <alignment vertical="center"/>
    </xf>
    <xf numFmtId="4" fontId="45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4" fontId="46" fillId="4" borderId="3" xfId="0" applyNumberFormat="1" applyFont="1" applyFill="1" applyBorder="1" applyAlignment="1">
      <alignment horizontal="center" vertical="center" wrapText="1"/>
    </xf>
    <xf numFmtId="4" fontId="46" fillId="4" borderId="4" xfId="0" applyNumberFormat="1" applyFont="1" applyFill="1" applyBorder="1" applyAlignment="1">
      <alignment horizontal="center" vertical="center" wrapText="1"/>
    </xf>
    <xf numFmtId="4" fontId="46" fillId="4" borderId="2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3" fillId="4" borderId="16" xfId="0" applyFont="1" applyFill="1" applyBorder="1" applyAlignment="1">
      <alignment horizontal="center" vertical="center" wrapText="1"/>
    </xf>
    <xf numFmtId="0" fontId="33" fillId="4" borderId="17" xfId="0" applyFont="1" applyFill="1" applyBorder="1" applyAlignment="1">
      <alignment horizontal="center" vertical="center" wrapText="1"/>
    </xf>
    <xf numFmtId="0" fontId="33" fillId="4" borderId="18" xfId="0" applyFont="1" applyFill="1" applyBorder="1" applyAlignment="1">
      <alignment horizontal="center" vertical="center" wrapText="1"/>
    </xf>
    <xf numFmtId="0" fontId="33" fillId="4" borderId="19" xfId="0" applyFont="1" applyFill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center" vertical="center" wrapText="1"/>
    </xf>
    <xf numFmtId="0" fontId="33" fillId="4" borderId="21" xfId="0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left" vertical="center" wrapText="1"/>
    </xf>
    <xf numFmtId="49" fontId="38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7" fillId="5" borderId="3" xfId="0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zoomScaleNormal="100" workbookViewId="0">
      <selection activeCell="E4" sqref="E4"/>
    </sheetView>
  </sheetViews>
  <sheetFormatPr defaultRowHeight="12.75"/>
  <cols>
    <col min="1" max="1" width="17" style="78" customWidth="1"/>
    <col min="2" max="2" width="36.28515625" customWidth="1"/>
    <col min="3" max="4" width="14.85546875" style="8" customWidth="1"/>
    <col min="5" max="5" width="12.85546875" style="136" bestFit="1" customWidth="1"/>
  </cols>
  <sheetData>
    <row r="1" spans="1:5" ht="15">
      <c r="A1" s="76"/>
      <c r="B1" s="63"/>
      <c r="C1" s="77"/>
      <c r="D1" s="63"/>
      <c r="E1" s="124" t="s">
        <v>420</v>
      </c>
    </row>
    <row r="2" spans="1:5" ht="15.75">
      <c r="A2" s="76"/>
      <c r="B2" s="63"/>
      <c r="C2" s="91"/>
      <c r="D2" s="92"/>
      <c r="E2" s="129" t="s">
        <v>419</v>
      </c>
    </row>
    <row r="3" spans="1:5" ht="15.75">
      <c r="A3" s="76"/>
      <c r="B3" s="63"/>
      <c r="C3" s="91"/>
      <c r="D3" s="92"/>
      <c r="E3" s="129" t="s">
        <v>84</v>
      </c>
    </row>
    <row r="4" spans="1:5" ht="15.75">
      <c r="B4" s="63"/>
      <c r="C4" s="91"/>
      <c r="D4" s="92"/>
      <c r="E4" s="129" t="s">
        <v>534</v>
      </c>
    </row>
    <row r="5" spans="1:5">
      <c r="A5" s="224" t="s">
        <v>426</v>
      </c>
      <c r="B5" s="224"/>
      <c r="C5" s="224"/>
      <c r="D5" s="225"/>
      <c r="E5" s="225"/>
    </row>
    <row r="6" spans="1:5" ht="31.5" customHeight="1" thickBot="1">
      <c r="A6" s="226"/>
      <c r="B6" s="226"/>
      <c r="C6" s="226"/>
      <c r="D6" s="227"/>
      <c r="E6" s="227"/>
    </row>
    <row r="7" spans="1:5" ht="38.25">
      <c r="A7" s="79" t="s">
        <v>38</v>
      </c>
      <c r="B7" s="80" t="s">
        <v>3</v>
      </c>
      <c r="C7" s="81" t="s">
        <v>360</v>
      </c>
      <c r="D7" s="127" t="s">
        <v>425</v>
      </c>
      <c r="E7" s="130" t="s">
        <v>345</v>
      </c>
    </row>
    <row r="8" spans="1:5" ht="25.5">
      <c r="A8" s="82"/>
      <c r="B8" s="85" t="s">
        <v>39</v>
      </c>
      <c r="C8" s="83">
        <f>+C9+C32</f>
        <v>68033.630090000006</v>
      </c>
      <c r="D8" s="83">
        <f>+D9+D32</f>
        <v>69400.474119999999</v>
      </c>
      <c r="E8" s="131">
        <f>D8/C8*100</f>
        <v>102.00907114347982</v>
      </c>
    </row>
    <row r="9" spans="1:5">
      <c r="A9" s="82"/>
      <c r="B9" s="85" t="s">
        <v>40</v>
      </c>
      <c r="C9" s="83">
        <f>+C10+C18+C23+C25+C27</f>
        <v>32591.066180000002</v>
      </c>
      <c r="D9" s="83">
        <f>+D10+D18+D23+D25+D27</f>
        <v>33919.07705</v>
      </c>
      <c r="E9" s="131">
        <f>D9/C9*100</f>
        <v>104.0747696398314</v>
      </c>
    </row>
    <row r="10" spans="1:5" ht="25.5">
      <c r="A10" s="84" t="s">
        <v>41</v>
      </c>
      <c r="B10" s="85" t="s">
        <v>42</v>
      </c>
      <c r="C10" s="83">
        <f>SUM(C11:C11)</f>
        <v>5000</v>
      </c>
      <c r="D10" s="83">
        <f>SUM(D11:D17)</f>
        <v>5517.2357900000006</v>
      </c>
      <c r="E10" s="131">
        <f>D10/C10*100</f>
        <v>110.3447158</v>
      </c>
    </row>
    <row r="11" spans="1:5" ht="89.25">
      <c r="A11" s="65" t="s">
        <v>85</v>
      </c>
      <c r="B11" s="3" t="s">
        <v>43</v>
      </c>
      <c r="C11" s="4">
        <v>5000</v>
      </c>
      <c r="D11" s="4">
        <v>5060.2690000000002</v>
      </c>
      <c r="E11" s="132">
        <f>D11/C11*100</f>
        <v>101.20538000000001</v>
      </c>
    </row>
    <row r="12" spans="1:5" ht="127.5">
      <c r="A12" s="65" t="s">
        <v>346</v>
      </c>
      <c r="B12" s="3" t="s">
        <v>347</v>
      </c>
      <c r="C12" s="4"/>
      <c r="D12" s="4">
        <v>1.1352</v>
      </c>
      <c r="E12" s="132"/>
    </row>
    <row r="13" spans="1:5" ht="178.5">
      <c r="A13" s="65" t="s">
        <v>348</v>
      </c>
      <c r="B13" s="3" t="s">
        <v>349</v>
      </c>
      <c r="C13" s="4"/>
      <c r="D13" s="4">
        <v>28.009</v>
      </c>
      <c r="E13" s="132"/>
    </row>
    <row r="14" spans="1:5" ht="102">
      <c r="A14" s="65" t="s">
        <v>350</v>
      </c>
      <c r="B14" s="3" t="s">
        <v>351</v>
      </c>
      <c r="C14" s="4"/>
      <c r="D14" s="4">
        <v>373.39184</v>
      </c>
      <c r="E14" s="132"/>
    </row>
    <row r="15" spans="1:5" ht="102">
      <c r="A15" s="65" t="s">
        <v>352</v>
      </c>
      <c r="B15" s="3" t="s">
        <v>353</v>
      </c>
      <c r="C15" s="4"/>
      <c r="D15" s="4">
        <v>4.6254999999999997</v>
      </c>
      <c r="E15" s="132"/>
    </row>
    <row r="16" spans="1:5" ht="102">
      <c r="A16" s="65" t="s">
        <v>361</v>
      </c>
      <c r="B16" s="3" t="s">
        <v>362</v>
      </c>
      <c r="C16" s="4"/>
      <c r="D16" s="4">
        <v>49.805149999999998</v>
      </c>
      <c r="E16" s="132"/>
    </row>
    <row r="17" spans="1:5" ht="102">
      <c r="A17" s="65" t="s">
        <v>405</v>
      </c>
      <c r="B17" s="3" t="s">
        <v>406</v>
      </c>
      <c r="C17" s="4"/>
      <c r="D17" s="4">
        <v>1E-4</v>
      </c>
      <c r="E17" s="132"/>
    </row>
    <row r="18" spans="1:5" ht="38.25">
      <c r="A18" s="84" t="s">
        <v>363</v>
      </c>
      <c r="B18" s="85" t="s">
        <v>44</v>
      </c>
      <c r="C18" s="83">
        <f>SUM(C19:C21)</f>
        <v>5000</v>
      </c>
      <c r="D18" s="83">
        <f>SUM(D19:D22)</f>
        <v>5102.7341400000005</v>
      </c>
      <c r="E18" s="131">
        <f>D18/C18*100</f>
        <v>102.05468280000001</v>
      </c>
    </row>
    <row r="19" spans="1:5" ht="89.25">
      <c r="A19" s="65" t="s">
        <v>364</v>
      </c>
      <c r="B19" s="3" t="s">
        <v>147</v>
      </c>
      <c r="C19" s="62">
        <v>2469.337</v>
      </c>
      <c r="D19" s="4">
        <v>2644.0048999999999</v>
      </c>
      <c r="E19" s="132">
        <f t="shared" ref="E19:E64" si="0">D19/C19*100</f>
        <v>107.07347356800632</v>
      </c>
    </row>
    <row r="20" spans="1:5" ht="165.75">
      <c r="A20" s="65" t="s">
        <v>365</v>
      </c>
      <c r="B20" s="3" t="s">
        <v>354</v>
      </c>
      <c r="C20" s="62"/>
      <c r="D20" s="4">
        <v>13.809380000000001</v>
      </c>
      <c r="E20" s="132"/>
    </row>
    <row r="21" spans="1:5" ht="102">
      <c r="A21" s="65" t="s">
        <v>366</v>
      </c>
      <c r="B21" s="3" t="s">
        <v>45</v>
      </c>
      <c r="C21" s="62">
        <v>2530.663</v>
      </c>
      <c r="D21" s="4">
        <v>2732.7849999999999</v>
      </c>
      <c r="E21" s="132">
        <f>D21/C21*100</f>
        <v>107.98691884300675</v>
      </c>
    </row>
    <row r="22" spans="1:5" ht="140.25">
      <c r="A22" s="65" t="s">
        <v>367</v>
      </c>
      <c r="B22" s="3" t="s">
        <v>355</v>
      </c>
      <c r="C22" s="62"/>
      <c r="D22" s="4">
        <v>-287.86514</v>
      </c>
      <c r="E22" s="132"/>
    </row>
    <row r="23" spans="1:5" ht="25.5">
      <c r="A23" s="84" t="s">
        <v>46</v>
      </c>
      <c r="B23" s="85" t="s">
        <v>47</v>
      </c>
      <c r="C23" s="83">
        <f>+C24</f>
        <v>476.06617999999997</v>
      </c>
      <c r="D23" s="83">
        <f>+D24</f>
        <v>471.19332000000003</v>
      </c>
      <c r="E23" s="131">
        <f t="shared" si="0"/>
        <v>98.976432226292587</v>
      </c>
    </row>
    <row r="24" spans="1:5" ht="25.5">
      <c r="A24" s="65" t="s">
        <v>48</v>
      </c>
      <c r="B24" s="3" t="s">
        <v>47</v>
      </c>
      <c r="C24" s="150">
        <v>476.06617999999997</v>
      </c>
      <c r="D24" s="4">
        <v>471.19332000000003</v>
      </c>
      <c r="E24" s="132">
        <f t="shared" si="0"/>
        <v>98.976432226292587</v>
      </c>
    </row>
    <row r="25" spans="1:5" ht="25.5">
      <c r="A25" s="84" t="s">
        <v>49</v>
      </c>
      <c r="B25" s="85" t="s">
        <v>50</v>
      </c>
      <c r="C25" s="83">
        <f>+C26</f>
        <v>4200</v>
      </c>
      <c r="D25" s="128">
        <f>SUM(D26:D26)</f>
        <v>4294.6551099999997</v>
      </c>
      <c r="E25" s="131">
        <f t="shared" si="0"/>
        <v>102.25369309523809</v>
      </c>
    </row>
    <row r="26" spans="1:5" ht="63.75">
      <c r="A26" s="65" t="s">
        <v>86</v>
      </c>
      <c r="B26" s="3" t="s">
        <v>51</v>
      </c>
      <c r="C26" s="4">
        <v>4200</v>
      </c>
      <c r="D26" s="4">
        <v>4294.6551099999997</v>
      </c>
      <c r="E26" s="132">
        <f t="shared" si="0"/>
        <v>102.25369309523809</v>
      </c>
    </row>
    <row r="27" spans="1:5" ht="25.5">
      <c r="A27" s="84" t="s">
        <v>52</v>
      </c>
      <c r="B27" s="85" t="s">
        <v>53</v>
      </c>
      <c r="C27" s="83">
        <f>+C28+C30</f>
        <v>17915</v>
      </c>
      <c r="D27" s="83">
        <f>+D28+D30</f>
        <v>18533.258689999999</v>
      </c>
      <c r="E27" s="131">
        <f t="shared" si="0"/>
        <v>103.45106720625175</v>
      </c>
    </row>
    <row r="28" spans="1:5" ht="25.5">
      <c r="A28" s="82" t="s">
        <v>54</v>
      </c>
      <c r="B28" s="86" t="s">
        <v>55</v>
      </c>
      <c r="C28" s="83">
        <f>+C29</f>
        <v>8315</v>
      </c>
      <c r="D28" s="83">
        <f>SUM(D29:D29)</f>
        <v>8384.3008599999994</v>
      </c>
      <c r="E28" s="131">
        <f t="shared" si="0"/>
        <v>100.83344389657245</v>
      </c>
    </row>
    <row r="29" spans="1:5" ht="51">
      <c r="A29" s="65" t="s">
        <v>87</v>
      </c>
      <c r="B29" s="3" t="s">
        <v>56</v>
      </c>
      <c r="C29" s="6">
        <v>8315</v>
      </c>
      <c r="D29" s="4">
        <v>8384.3008599999994</v>
      </c>
      <c r="E29" s="132">
        <f t="shared" si="0"/>
        <v>100.83344389657245</v>
      </c>
    </row>
    <row r="30" spans="1:5" ht="25.5">
      <c r="A30" s="82" t="s">
        <v>57</v>
      </c>
      <c r="B30" s="86" t="s">
        <v>58</v>
      </c>
      <c r="C30" s="83">
        <f>+C31</f>
        <v>9600</v>
      </c>
      <c r="D30" s="83">
        <f>SUM(D31:D31)</f>
        <v>10148.957829999999</v>
      </c>
      <c r="E30" s="131">
        <f t="shared" si="0"/>
        <v>105.71831072916666</v>
      </c>
    </row>
    <row r="31" spans="1:5" ht="51">
      <c r="A31" s="65" t="s">
        <v>88</v>
      </c>
      <c r="B31" s="3" t="s">
        <v>59</v>
      </c>
      <c r="C31" s="6">
        <v>9600</v>
      </c>
      <c r="D31" s="4">
        <v>10148.957829999999</v>
      </c>
      <c r="E31" s="132">
        <f t="shared" si="0"/>
        <v>105.71831072916666</v>
      </c>
    </row>
    <row r="32" spans="1:5">
      <c r="A32" s="82"/>
      <c r="B32" s="85" t="s">
        <v>60</v>
      </c>
      <c r="C32" s="83">
        <f>+C33</f>
        <v>35442.563910000004</v>
      </c>
      <c r="D32" s="83">
        <f>+D33</f>
        <v>35481.397070000006</v>
      </c>
      <c r="E32" s="131">
        <f t="shared" si="0"/>
        <v>100.10956645263759</v>
      </c>
    </row>
    <row r="33" spans="1:5" ht="51">
      <c r="A33" s="84" t="s">
        <v>61</v>
      </c>
      <c r="B33" s="85" t="s">
        <v>62</v>
      </c>
      <c r="C33" s="83">
        <f>SUM(C34:C41)</f>
        <v>35442.563910000004</v>
      </c>
      <c r="D33" s="83">
        <f>SUM(D34:D41)</f>
        <v>35481.397070000006</v>
      </c>
      <c r="E33" s="131">
        <f>D33/C33*100</f>
        <v>100.10956645263759</v>
      </c>
    </row>
    <row r="34" spans="1:5" ht="76.5">
      <c r="A34" s="67" t="s">
        <v>63</v>
      </c>
      <c r="B34" s="7" t="s">
        <v>64</v>
      </c>
      <c r="C34" s="64">
        <v>139.495</v>
      </c>
      <c r="D34" s="4">
        <v>143.63676000000001</v>
      </c>
      <c r="E34" s="132">
        <f t="shared" si="0"/>
        <v>102.9691100039428</v>
      </c>
    </row>
    <row r="35" spans="1:5" ht="89.25">
      <c r="A35" s="65" t="s">
        <v>65</v>
      </c>
      <c r="B35" s="3" t="s">
        <v>66</v>
      </c>
      <c r="C35" s="64">
        <v>1100</v>
      </c>
      <c r="D35" s="4">
        <v>1139.3414</v>
      </c>
      <c r="E35" s="132">
        <f t="shared" si="0"/>
        <v>103.57649090909091</v>
      </c>
    </row>
    <row r="36" spans="1:5" ht="25.5">
      <c r="A36" s="65" t="s">
        <v>393</v>
      </c>
      <c r="B36" s="3" t="s">
        <v>394</v>
      </c>
      <c r="C36" s="64">
        <v>16.75949</v>
      </c>
      <c r="D36" s="4">
        <v>16.75949</v>
      </c>
      <c r="E36" s="132">
        <f t="shared" si="0"/>
        <v>100</v>
      </c>
    </row>
    <row r="37" spans="1:5" ht="114.75">
      <c r="A37" s="65" t="s">
        <v>427</v>
      </c>
      <c r="B37" s="3" t="s">
        <v>428</v>
      </c>
      <c r="C37" s="64">
        <v>11450.342500000001</v>
      </c>
      <c r="D37" s="4">
        <v>11450.342500000001</v>
      </c>
      <c r="E37" s="132">
        <f t="shared" si="0"/>
        <v>100</v>
      </c>
    </row>
    <row r="38" spans="1:5" ht="63.75">
      <c r="A38" s="65" t="s">
        <v>407</v>
      </c>
      <c r="B38" s="3" t="s">
        <v>408</v>
      </c>
      <c r="C38" s="64">
        <v>22727.166000000001</v>
      </c>
      <c r="D38" s="4">
        <v>22727.166000000001</v>
      </c>
      <c r="E38" s="132">
        <f t="shared" si="0"/>
        <v>100</v>
      </c>
    </row>
    <row r="39" spans="1:5" ht="102">
      <c r="A39" s="65" t="s">
        <v>429</v>
      </c>
      <c r="B39" s="3" t="s">
        <v>430</v>
      </c>
      <c r="C39" s="64">
        <v>2</v>
      </c>
      <c r="D39" s="4">
        <v>2</v>
      </c>
      <c r="E39" s="132">
        <f t="shared" si="0"/>
        <v>100</v>
      </c>
    </row>
    <row r="40" spans="1:5" ht="102">
      <c r="A40" s="65" t="s">
        <v>409</v>
      </c>
      <c r="B40" s="3" t="s">
        <v>410</v>
      </c>
      <c r="C40" s="64">
        <v>6.8009199999999996</v>
      </c>
      <c r="D40" s="4">
        <v>6.8009199999999996</v>
      </c>
      <c r="E40" s="132">
        <f t="shared" si="0"/>
        <v>100</v>
      </c>
    </row>
    <row r="41" spans="1:5" ht="25.5">
      <c r="A41" s="203" t="s">
        <v>432</v>
      </c>
      <c r="B41" s="202" t="s">
        <v>431</v>
      </c>
      <c r="C41" s="64">
        <v>0</v>
      </c>
      <c r="D41" s="204">
        <v>-4.6500000000000004</v>
      </c>
      <c r="E41" s="205"/>
    </row>
    <row r="42" spans="1:5" ht="25.5">
      <c r="A42" s="84" t="s">
        <v>67</v>
      </c>
      <c r="B42" s="85" t="s">
        <v>68</v>
      </c>
      <c r="C42" s="83">
        <f>+C43</f>
        <v>79286.453989999995</v>
      </c>
      <c r="D42" s="83">
        <f>+D43</f>
        <v>79286.453979999991</v>
      </c>
      <c r="E42" s="131">
        <f t="shared" si="0"/>
        <v>99.999999987387497</v>
      </c>
    </row>
    <row r="43" spans="1:5" s="61" customFormat="1" ht="51">
      <c r="A43" s="84" t="s">
        <v>69</v>
      </c>
      <c r="B43" s="85" t="s">
        <v>70</v>
      </c>
      <c r="C43" s="83">
        <f>+C44+C46+C56+C59+C45</f>
        <v>79286.453989999995</v>
      </c>
      <c r="D43" s="83">
        <f>+D44+D45+D46+D56+D59</f>
        <v>79286.453979999991</v>
      </c>
      <c r="E43" s="131">
        <f t="shared" si="0"/>
        <v>99.999999987387497</v>
      </c>
    </row>
    <row r="44" spans="1:5" s="61" customFormat="1" ht="38.25">
      <c r="A44" s="66" t="s">
        <v>176</v>
      </c>
      <c r="B44" s="2" t="s">
        <v>72</v>
      </c>
      <c r="C44" s="5">
        <v>26224.2</v>
      </c>
      <c r="D44" s="151">
        <v>26224.2</v>
      </c>
      <c r="E44" s="133">
        <f t="shared" si="0"/>
        <v>100</v>
      </c>
    </row>
    <row r="45" spans="1:5" s="61" customFormat="1" ht="25.5">
      <c r="A45" s="66" t="s">
        <v>395</v>
      </c>
      <c r="B45" s="2" t="s">
        <v>396</v>
      </c>
      <c r="C45" s="5">
        <v>361</v>
      </c>
      <c r="D45" s="151">
        <v>361</v>
      </c>
      <c r="E45" s="133">
        <f t="shared" si="0"/>
        <v>100</v>
      </c>
    </row>
    <row r="46" spans="1:5" s="61" customFormat="1" ht="38.25">
      <c r="A46" s="84" t="s">
        <v>73</v>
      </c>
      <c r="B46" s="85" t="s">
        <v>74</v>
      </c>
      <c r="C46" s="83">
        <f>SUM(C47:C55)</f>
        <v>44095.101880000002</v>
      </c>
      <c r="D46" s="83">
        <f>SUM(D47:D55)</f>
        <v>44095.101869999999</v>
      </c>
      <c r="E46" s="131">
        <f t="shared" si="0"/>
        <v>99.999999977321735</v>
      </c>
    </row>
    <row r="47" spans="1:5" ht="25.5">
      <c r="A47" s="65" t="s">
        <v>75</v>
      </c>
      <c r="B47" s="3" t="s">
        <v>177</v>
      </c>
      <c r="C47" s="62">
        <v>1980.6</v>
      </c>
      <c r="D47" s="4">
        <v>1980.6</v>
      </c>
      <c r="E47" s="132">
        <f t="shared" si="0"/>
        <v>100</v>
      </c>
    </row>
    <row r="48" spans="1:5" ht="25.5">
      <c r="A48" s="65" t="s">
        <v>75</v>
      </c>
      <c r="B48" s="3" t="s">
        <v>178</v>
      </c>
      <c r="C48" s="64">
        <v>540.88094999999998</v>
      </c>
      <c r="D48" s="4">
        <v>540.88094000000001</v>
      </c>
      <c r="E48" s="132">
        <f t="shared" si="0"/>
        <v>99.99999815116432</v>
      </c>
    </row>
    <row r="49" spans="1:5" ht="25.5">
      <c r="A49" s="65" t="s">
        <v>75</v>
      </c>
      <c r="B49" s="3" t="s">
        <v>179</v>
      </c>
      <c r="C49" s="62">
        <v>1850</v>
      </c>
      <c r="D49" s="4">
        <v>1850</v>
      </c>
      <c r="E49" s="132">
        <f t="shared" si="0"/>
        <v>100</v>
      </c>
    </row>
    <row r="50" spans="1:5" ht="25.5">
      <c r="A50" s="65" t="s">
        <v>75</v>
      </c>
      <c r="B50" s="3" t="s">
        <v>180</v>
      </c>
      <c r="C50" s="62">
        <v>1050.4000000000001</v>
      </c>
      <c r="D50" s="4">
        <v>1050.4000000000001</v>
      </c>
      <c r="E50" s="132">
        <f t="shared" si="0"/>
        <v>100</v>
      </c>
    </row>
    <row r="51" spans="1:5" ht="25.5">
      <c r="A51" s="65" t="s">
        <v>75</v>
      </c>
      <c r="B51" s="3" t="s">
        <v>181</v>
      </c>
      <c r="C51" s="62">
        <v>913.8</v>
      </c>
      <c r="D51" s="4">
        <v>913.8</v>
      </c>
      <c r="E51" s="132">
        <f t="shared" si="0"/>
        <v>100</v>
      </c>
    </row>
    <row r="52" spans="1:5" ht="25.5">
      <c r="A52" s="65" t="s">
        <v>75</v>
      </c>
      <c r="B52" s="3" t="s">
        <v>398</v>
      </c>
      <c r="C52" s="62">
        <v>50.9</v>
      </c>
      <c r="D52" s="4">
        <v>50.9</v>
      </c>
      <c r="E52" s="132">
        <f>D52/C52*100</f>
        <v>100</v>
      </c>
    </row>
    <row r="53" spans="1:5" ht="25.5">
      <c r="A53" s="65" t="s">
        <v>75</v>
      </c>
      <c r="B53" s="3" t="s">
        <v>399</v>
      </c>
      <c r="C53" s="62">
        <v>3520.66077</v>
      </c>
      <c r="D53" s="4">
        <v>3520.66077</v>
      </c>
      <c r="E53" s="132">
        <f>D53/C53*100</f>
        <v>100</v>
      </c>
    </row>
    <row r="54" spans="1:5" ht="153">
      <c r="A54" s="65" t="s">
        <v>371</v>
      </c>
      <c r="B54" s="3" t="s">
        <v>397</v>
      </c>
      <c r="C54" s="62">
        <v>26187.86016</v>
      </c>
      <c r="D54" s="4">
        <v>26187.86016</v>
      </c>
      <c r="E54" s="132">
        <f t="shared" si="0"/>
        <v>100</v>
      </c>
    </row>
    <row r="55" spans="1:5" ht="38.25">
      <c r="A55" s="65" t="s">
        <v>184</v>
      </c>
      <c r="B55" s="3" t="s">
        <v>368</v>
      </c>
      <c r="C55" s="62">
        <v>8000</v>
      </c>
      <c r="D55" s="4">
        <v>8000</v>
      </c>
      <c r="E55" s="132">
        <f t="shared" si="0"/>
        <v>100</v>
      </c>
    </row>
    <row r="56" spans="1:5" ht="38.25">
      <c r="A56" s="84" t="s">
        <v>76</v>
      </c>
      <c r="B56" s="85" t="s">
        <v>77</v>
      </c>
      <c r="C56" s="83">
        <f>SUM(C57:C58)</f>
        <v>318.12</v>
      </c>
      <c r="D56" s="83">
        <f>SUM(D57:D58)</f>
        <v>318.12</v>
      </c>
      <c r="E56" s="131">
        <f t="shared" si="0"/>
        <v>100</v>
      </c>
    </row>
    <row r="57" spans="1:5" ht="51">
      <c r="A57" s="65" t="s">
        <v>78</v>
      </c>
      <c r="B57" s="3" t="s">
        <v>182</v>
      </c>
      <c r="C57" s="64">
        <v>3.52</v>
      </c>
      <c r="D57" s="4">
        <v>3.52</v>
      </c>
      <c r="E57" s="134">
        <f t="shared" si="0"/>
        <v>100</v>
      </c>
    </row>
    <row r="58" spans="1:5" ht="63.75">
      <c r="A58" s="65" t="s">
        <v>225</v>
      </c>
      <c r="B58" s="3" t="s">
        <v>183</v>
      </c>
      <c r="C58" s="64">
        <v>314.60000000000002</v>
      </c>
      <c r="D58" s="4">
        <v>314.60000000000002</v>
      </c>
      <c r="E58" s="134">
        <f t="shared" si="0"/>
        <v>100</v>
      </c>
    </row>
    <row r="59" spans="1:5" ht="25.5">
      <c r="A59" s="84" t="s">
        <v>80</v>
      </c>
      <c r="B59" s="85" t="s">
        <v>36</v>
      </c>
      <c r="C59" s="87">
        <f>SUM(C60:C63)</f>
        <v>8288.0321100000001</v>
      </c>
      <c r="D59" s="87">
        <f>SUM(D60:D63)</f>
        <v>8288.0321100000001</v>
      </c>
      <c r="E59" s="156">
        <f>D59/C59*100</f>
        <v>100</v>
      </c>
    </row>
    <row r="60" spans="1:5" ht="38.25">
      <c r="A60" s="65" t="s">
        <v>81</v>
      </c>
      <c r="B60" s="3" t="s">
        <v>369</v>
      </c>
      <c r="C60" s="62">
        <v>7977.0521099999996</v>
      </c>
      <c r="D60" s="4">
        <v>0</v>
      </c>
      <c r="E60" s="132">
        <v>0</v>
      </c>
    </row>
    <row r="61" spans="1:5" ht="38.25">
      <c r="A61" s="65" t="s">
        <v>81</v>
      </c>
      <c r="B61" s="3" t="s">
        <v>400</v>
      </c>
      <c r="C61" s="62"/>
      <c r="D61" s="4">
        <v>7977.0521099999996</v>
      </c>
      <c r="E61" s="132"/>
    </row>
    <row r="62" spans="1:5" ht="38.25">
      <c r="A62" s="65" t="s">
        <v>81</v>
      </c>
      <c r="B62" s="3" t="s">
        <v>412</v>
      </c>
      <c r="C62" s="62">
        <v>110.98</v>
      </c>
      <c r="D62" s="4">
        <v>110.98</v>
      </c>
      <c r="E62" s="132">
        <f>D62/C62*100</f>
        <v>100</v>
      </c>
    </row>
    <row r="63" spans="1:5" ht="38.25">
      <c r="A63" s="65" t="s">
        <v>81</v>
      </c>
      <c r="B63" s="3" t="s">
        <v>401</v>
      </c>
      <c r="C63" s="62">
        <v>200</v>
      </c>
      <c r="D63" s="4">
        <v>200</v>
      </c>
      <c r="E63" s="132">
        <f>D63/C63*100</f>
        <v>100</v>
      </c>
    </row>
    <row r="64" spans="1:5" ht="13.5" thickBot="1">
      <c r="A64" s="88"/>
      <c r="B64" s="89" t="s">
        <v>83</v>
      </c>
      <c r="C64" s="90">
        <f>+C42+C8</f>
        <v>147320.08408</v>
      </c>
      <c r="D64" s="90">
        <f>+D42+D8</f>
        <v>148686.92809999999</v>
      </c>
      <c r="E64" s="135">
        <f t="shared" si="0"/>
        <v>100.92780562035095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workbookViewId="0">
      <selection activeCell="C4" sqref="C4:E4"/>
    </sheetView>
  </sheetViews>
  <sheetFormatPr defaultRowHeight="12.75"/>
  <cols>
    <col min="1" max="1" width="25.140625" style="9" customWidth="1"/>
    <col min="2" max="2" width="43.140625" style="9" customWidth="1"/>
    <col min="3" max="4" width="12" style="9" customWidth="1"/>
    <col min="5" max="5" width="13.85546875" style="9" customWidth="1"/>
    <col min="6" max="256" width="9.140625" style="9"/>
    <col min="257" max="257" width="20.85546875" style="9" customWidth="1"/>
    <col min="258" max="258" width="48.5703125" style="9" customWidth="1"/>
    <col min="259" max="259" width="10.28515625" style="9" customWidth="1"/>
    <col min="260" max="260" width="10.5703125" style="9" customWidth="1"/>
    <col min="261" max="261" width="9.42578125" style="9" customWidth="1"/>
    <col min="262" max="512" width="9.140625" style="9"/>
    <col min="513" max="513" width="20.85546875" style="9" customWidth="1"/>
    <col min="514" max="514" width="48.5703125" style="9" customWidth="1"/>
    <col min="515" max="515" width="10.28515625" style="9" customWidth="1"/>
    <col min="516" max="516" width="10.5703125" style="9" customWidth="1"/>
    <col min="517" max="517" width="9.42578125" style="9" customWidth="1"/>
    <col min="518" max="768" width="9.140625" style="9"/>
    <col min="769" max="769" width="20.85546875" style="9" customWidth="1"/>
    <col min="770" max="770" width="48.5703125" style="9" customWidth="1"/>
    <col min="771" max="771" width="10.28515625" style="9" customWidth="1"/>
    <col min="772" max="772" width="10.5703125" style="9" customWidth="1"/>
    <col min="773" max="773" width="9.42578125" style="9" customWidth="1"/>
    <col min="774" max="1024" width="9.140625" style="9"/>
    <col min="1025" max="1025" width="20.85546875" style="9" customWidth="1"/>
    <col min="1026" max="1026" width="48.5703125" style="9" customWidth="1"/>
    <col min="1027" max="1027" width="10.28515625" style="9" customWidth="1"/>
    <col min="1028" max="1028" width="10.5703125" style="9" customWidth="1"/>
    <col min="1029" max="1029" width="9.42578125" style="9" customWidth="1"/>
    <col min="1030" max="1280" width="9.140625" style="9"/>
    <col min="1281" max="1281" width="20.85546875" style="9" customWidth="1"/>
    <col min="1282" max="1282" width="48.5703125" style="9" customWidth="1"/>
    <col min="1283" max="1283" width="10.28515625" style="9" customWidth="1"/>
    <col min="1284" max="1284" width="10.5703125" style="9" customWidth="1"/>
    <col min="1285" max="1285" width="9.42578125" style="9" customWidth="1"/>
    <col min="1286" max="1536" width="9.140625" style="9"/>
    <col min="1537" max="1537" width="20.85546875" style="9" customWidth="1"/>
    <col min="1538" max="1538" width="48.5703125" style="9" customWidth="1"/>
    <col min="1539" max="1539" width="10.28515625" style="9" customWidth="1"/>
    <col min="1540" max="1540" width="10.5703125" style="9" customWidth="1"/>
    <col min="1541" max="1541" width="9.42578125" style="9" customWidth="1"/>
    <col min="1542" max="1792" width="9.140625" style="9"/>
    <col min="1793" max="1793" width="20.85546875" style="9" customWidth="1"/>
    <col min="1794" max="1794" width="48.5703125" style="9" customWidth="1"/>
    <col min="1795" max="1795" width="10.28515625" style="9" customWidth="1"/>
    <col min="1796" max="1796" width="10.5703125" style="9" customWidth="1"/>
    <col min="1797" max="1797" width="9.42578125" style="9" customWidth="1"/>
    <col min="1798" max="2048" width="9.140625" style="9"/>
    <col min="2049" max="2049" width="20.85546875" style="9" customWidth="1"/>
    <col min="2050" max="2050" width="48.5703125" style="9" customWidth="1"/>
    <col min="2051" max="2051" width="10.28515625" style="9" customWidth="1"/>
    <col min="2052" max="2052" width="10.5703125" style="9" customWidth="1"/>
    <col min="2053" max="2053" width="9.42578125" style="9" customWidth="1"/>
    <col min="2054" max="2304" width="9.140625" style="9"/>
    <col min="2305" max="2305" width="20.85546875" style="9" customWidth="1"/>
    <col min="2306" max="2306" width="48.5703125" style="9" customWidth="1"/>
    <col min="2307" max="2307" width="10.28515625" style="9" customWidth="1"/>
    <col min="2308" max="2308" width="10.5703125" style="9" customWidth="1"/>
    <col min="2309" max="2309" width="9.42578125" style="9" customWidth="1"/>
    <col min="2310" max="2560" width="9.140625" style="9"/>
    <col min="2561" max="2561" width="20.85546875" style="9" customWidth="1"/>
    <col min="2562" max="2562" width="48.5703125" style="9" customWidth="1"/>
    <col min="2563" max="2563" width="10.28515625" style="9" customWidth="1"/>
    <col min="2564" max="2564" width="10.5703125" style="9" customWidth="1"/>
    <col min="2565" max="2565" width="9.42578125" style="9" customWidth="1"/>
    <col min="2566" max="2816" width="9.140625" style="9"/>
    <col min="2817" max="2817" width="20.85546875" style="9" customWidth="1"/>
    <col min="2818" max="2818" width="48.5703125" style="9" customWidth="1"/>
    <col min="2819" max="2819" width="10.28515625" style="9" customWidth="1"/>
    <col min="2820" max="2820" width="10.5703125" style="9" customWidth="1"/>
    <col min="2821" max="2821" width="9.42578125" style="9" customWidth="1"/>
    <col min="2822" max="3072" width="9.140625" style="9"/>
    <col min="3073" max="3073" width="20.85546875" style="9" customWidth="1"/>
    <col min="3074" max="3074" width="48.5703125" style="9" customWidth="1"/>
    <col min="3075" max="3075" width="10.28515625" style="9" customWidth="1"/>
    <col min="3076" max="3076" width="10.5703125" style="9" customWidth="1"/>
    <col min="3077" max="3077" width="9.42578125" style="9" customWidth="1"/>
    <col min="3078" max="3328" width="9.140625" style="9"/>
    <col min="3329" max="3329" width="20.85546875" style="9" customWidth="1"/>
    <col min="3330" max="3330" width="48.5703125" style="9" customWidth="1"/>
    <col min="3331" max="3331" width="10.28515625" style="9" customWidth="1"/>
    <col min="3332" max="3332" width="10.5703125" style="9" customWidth="1"/>
    <col min="3333" max="3333" width="9.42578125" style="9" customWidth="1"/>
    <col min="3334" max="3584" width="9.140625" style="9"/>
    <col min="3585" max="3585" width="20.85546875" style="9" customWidth="1"/>
    <col min="3586" max="3586" width="48.5703125" style="9" customWidth="1"/>
    <col min="3587" max="3587" width="10.28515625" style="9" customWidth="1"/>
    <col min="3588" max="3588" width="10.5703125" style="9" customWidth="1"/>
    <col min="3589" max="3589" width="9.42578125" style="9" customWidth="1"/>
    <col min="3590" max="3840" width="9.140625" style="9"/>
    <col min="3841" max="3841" width="20.85546875" style="9" customWidth="1"/>
    <col min="3842" max="3842" width="48.5703125" style="9" customWidth="1"/>
    <col min="3843" max="3843" width="10.28515625" style="9" customWidth="1"/>
    <col min="3844" max="3844" width="10.5703125" style="9" customWidth="1"/>
    <col min="3845" max="3845" width="9.42578125" style="9" customWidth="1"/>
    <col min="3846" max="4096" width="9.140625" style="9"/>
    <col min="4097" max="4097" width="20.85546875" style="9" customWidth="1"/>
    <col min="4098" max="4098" width="48.5703125" style="9" customWidth="1"/>
    <col min="4099" max="4099" width="10.28515625" style="9" customWidth="1"/>
    <col min="4100" max="4100" width="10.5703125" style="9" customWidth="1"/>
    <col min="4101" max="4101" width="9.42578125" style="9" customWidth="1"/>
    <col min="4102" max="4352" width="9.140625" style="9"/>
    <col min="4353" max="4353" width="20.85546875" style="9" customWidth="1"/>
    <col min="4354" max="4354" width="48.5703125" style="9" customWidth="1"/>
    <col min="4355" max="4355" width="10.28515625" style="9" customWidth="1"/>
    <col min="4356" max="4356" width="10.5703125" style="9" customWidth="1"/>
    <col min="4357" max="4357" width="9.42578125" style="9" customWidth="1"/>
    <col min="4358" max="4608" width="9.140625" style="9"/>
    <col min="4609" max="4609" width="20.85546875" style="9" customWidth="1"/>
    <col min="4610" max="4610" width="48.5703125" style="9" customWidth="1"/>
    <col min="4611" max="4611" width="10.28515625" style="9" customWidth="1"/>
    <col min="4612" max="4612" width="10.5703125" style="9" customWidth="1"/>
    <col min="4613" max="4613" width="9.42578125" style="9" customWidth="1"/>
    <col min="4614" max="4864" width="9.140625" style="9"/>
    <col min="4865" max="4865" width="20.85546875" style="9" customWidth="1"/>
    <col min="4866" max="4866" width="48.5703125" style="9" customWidth="1"/>
    <col min="4867" max="4867" width="10.28515625" style="9" customWidth="1"/>
    <col min="4868" max="4868" width="10.5703125" style="9" customWidth="1"/>
    <col min="4869" max="4869" width="9.42578125" style="9" customWidth="1"/>
    <col min="4870" max="5120" width="9.140625" style="9"/>
    <col min="5121" max="5121" width="20.85546875" style="9" customWidth="1"/>
    <col min="5122" max="5122" width="48.5703125" style="9" customWidth="1"/>
    <col min="5123" max="5123" width="10.28515625" style="9" customWidth="1"/>
    <col min="5124" max="5124" width="10.5703125" style="9" customWidth="1"/>
    <col min="5125" max="5125" width="9.42578125" style="9" customWidth="1"/>
    <col min="5126" max="5376" width="9.140625" style="9"/>
    <col min="5377" max="5377" width="20.85546875" style="9" customWidth="1"/>
    <col min="5378" max="5378" width="48.5703125" style="9" customWidth="1"/>
    <col min="5379" max="5379" width="10.28515625" style="9" customWidth="1"/>
    <col min="5380" max="5380" width="10.5703125" style="9" customWidth="1"/>
    <col min="5381" max="5381" width="9.42578125" style="9" customWidth="1"/>
    <col min="5382" max="5632" width="9.140625" style="9"/>
    <col min="5633" max="5633" width="20.85546875" style="9" customWidth="1"/>
    <col min="5634" max="5634" width="48.5703125" style="9" customWidth="1"/>
    <col min="5635" max="5635" width="10.28515625" style="9" customWidth="1"/>
    <col min="5636" max="5636" width="10.5703125" style="9" customWidth="1"/>
    <col min="5637" max="5637" width="9.42578125" style="9" customWidth="1"/>
    <col min="5638" max="5888" width="9.140625" style="9"/>
    <col min="5889" max="5889" width="20.85546875" style="9" customWidth="1"/>
    <col min="5890" max="5890" width="48.5703125" style="9" customWidth="1"/>
    <col min="5891" max="5891" width="10.28515625" style="9" customWidth="1"/>
    <col min="5892" max="5892" width="10.5703125" style="9" customWidth="1"/>
    <col min="5893" max="5893" width="9.42578125" style="9" customWidth="1"/>
    <col min="5894" max="6144" width="9.140625" style="9"/>
    <col min="6145" max="6145" width="20.85546875" style="9" customWidth="1"/>
    <col min="6146" max="6146" width="48.5703125" style="9" customWidth="1"/>
    <col min="6147" max="6147" width="10.28515625" style="9" customWidth="1"/>
    <col min="6148" max="6148" width="10.5703125" style="9" customWidth="1"/>
    <col min="6149" max="6149" width="9.42578125" style="9" customWidth="1"/>
    <col min="6150" max="6400" width="9.140625" style="9"/>
    <col min="6401" max="6401" width="20.85546875" style="9" customWidth="1"/>
    <col min="6402" max="6402" width="48.5703125" style="9" customWidth="1"/>
    <col min="6403" max="6403" width="10.28515625" style="9" customWidth="1"/>
    <col min="6404" max="6404" width="10.5703125" style="9" customWidth="1"/>
    <col min="6405" max="6405" width="9.42578125" style="9" customWidth="1"/>
    <col min="6406" max="6656" width="9.140625" style="9"/>
    <col min="6657" max="6657" width="20.85546875" style="9" customWidth="1"/>
    <col min="6658" max="6658" width="48.5703125" style="9" customWidth="1"/>
    <col min="6659" max="6659" width="10.28515625" style="9" customWidth="1"/>
    <col min="6660" max="6660" width="10.5703125" style="9" customWidth="1"/>
    <col min="6661" max="6661" width="9.42578125" style="9" customWidth="1"/>
    <col min="6662" max="6912" width="9.140625" style="9"/>
    <col min="6913" max="6913" width="20.85546875" style="9" customWidth="1"/>
    <col min="6914" max="6914" width="48.5703125" style="9" customWidth="1"/>
    <col min="6915" max="6915" width="10.28515625" style="9" customWidth="1"/>
    <col min="6916" max="6916" width="10.5703125" style="9" customWidth="1"/>
    <col min="6917" max="6917" width="9.42578125" style="9" customWidth="1"/>
    <col min="6918" max="7168" width="9.140625" style="9"/>
    <col min="7169" max="7169" width="20.85546875" style="9" customWidth="1"/>
    <col min="7170" max="7170" width="48.5703125" style="9" customWidth="1"/>
    <col min="7171" max="7171" width="10.28515625" style="9" customWidth="1"/>
    <col min="7172" max="7172" width="10.5703125" style="9" customWidth="1"/>
    <col min="7173" max="7173" width="9.42578125" style="9" customWidth="1"/>
    <col min="7174" max="7424" width="9.140625" style="9"/>
    <col min="7425" max="7425" width="20.85546875" style="9" customWidth="1"/>
    <col min="7426" max="7426" width="48.5703125" style="9" customWidth="1"/>
    <col min="7427" max="7427" width="10.28515625" style="9" customWidth="1"/>
    <col min="7428" max="7428" width="10.5703125" style="9" customWidth="1"/>
    <col min="7429" max="7429" width="9.42578125" style="9" customWidth="1"/>
    <col min="7430" max="7680" width="9.140625" style="9"/>
    <col min="7681" max="7681" width="20.85546875" style="9" customWidth="1"/>
    <col min="7682" max="7682" width="48.5703125" style="9" customWidth="1"/>
    <col min="7683" max="7683" width="10.28515625" style="9" customWidth="1"/>
    <col min="7684" max="7684" width="10.5703125" style="9" customWidth="1"/>
    <col min="7685" max="7685" width="9.42578125" style="9" customWidth="1"/>
    <col min="7686" max="7936" width="9.140625" style="9"/>
    <col min="7937" max="7937" width="20.85546875" style="9" customWidth="1"/>
    <col min="7938" max="7938" width="48.5703125" style="9" customWidth="1"/>
    <col min="7939" max="7939" width="10.28515625" style="9" customWidth="1"/>
    <col min="7940" max="7940" width="10.5703125" style="9" customWidth="1"/>
    <col min="7941" max="7941" width="9.42578125" style="9" customWidth="1"/>
    <col min="7942" max="8192" width="9.140625" style="9"/>
    <col min="8193" max="8193" width="20.85546875" style="9" customWidth="1"/>
    <col min="8194" max="8194" width="48.5703125" style="9" customWidth="1"/>
    <col min="8195" max="8195" width="10.28515625" style="9" customWidth="1"/>
    <col min="8196" max="8196" width="10.5703125" style="9" customWidth="1"/>
    <col min="8197" max="8197" width="9.42578125" style="9" customWidth="1"/>
    <col min="8198" max="8448" width="9.140625" style="9"/>
    <col min="8449" max="8449" width="20.85546875" style="9" customWidth="1"/>
    <col min="8450" max="8450" width="48.5703125" style="9" customWidth="1"/>
    <col min="8451" max="8451" width="10.28515625" style="9" customWidth="1"/>
    <col min="8452" max="8452" width="10.5703125" style="9" customWidth="1"/>
    <col min="8453" max="8453" width="9.42578125" style="9" customWidth="1"/>
    <col min="8454" max="8704" width="9.140625" style="9"/>
    <col min="8705" max="8705" width="20.85546875" style="9" customWidth="1"/>
    <col min="8706" max="8706" width="48.5703125" style="9" customWidth="1"/>
    <col min="8707" max="8707" width="10.28515625" style="9" customWidth="1"/>
    <col min="8708" max="8708" width="10.5703125" style="9" customWidth="1"/>
    <col min="8709" max="8709" width="9.42578125" style="9" customWidth="1"/>
    <col min="8710" max="8960" width="9.140625" style="9"/>
    <col min="8961" max="8961" width="20.85546875" style="9" customWidth="1"/>
    <col min="8962" max="8962" width="48.5703125" style="9" customWidth="1"/>
    <col min="8963" max="8963" width="10.28515625" style="9" customWidth="1"/>
    <col min="8964" max="8964" width="10.5703125" style="9" customWidth="1"/>
    <col min="8965" max="8965" width="9.42578125" style="9" customWidth="1"/>
    <col min="8966" max="9216" width="9.140625" style="9"/>
    <col min="9217" max="9217" width="20.85546875" style="9" customWidth="1"/>
    <col min="9218" max="9218" width="48.5703125" style="9" customWidth="1"/>
    <col min="9219" max="9219" width="10.28515625" style="9" customWidth="1"/>
    <col min="9220" max="9220" width="10.5703125" style="9" customWidth="1"/>
    <col min="9221" max="9221" width="9.42578125" style="9" customWidth="1"/>
    <col min="9222" max="9472" width="9.140625" style="9"/>
    <col min="9473" max="9473" width="20.85546875" style="9" customWidth="1"/>
    <col min="9474" max="9474" width="48.5703125" style="9" customWidth="1"/>
    <col min="9475" max="9475" width="10.28515625" style="9" customWidth="1"/>
    <col min="9476" max="9476" width="10.5703125" style="9" customWidth="1"/>
    <col min="9477" max="9477" width="9.42578125" style="9" customWidth="1"/>
    <col min="9478" max="9728" width="9.140625" style="9"/>
    <col min="9729" max="9729" width="20.85546875" style="9" customWidth="1"/>
    <col min="9730" max="9730" width="48.5703125" style="9" customWidth="1"/>
    <col min="9731" max="9731" width="10.28515625" style="9" customWidth="1"/>
    <col min="9732" max="9732" width="10.5703125" style="9" customWidth="1"/>
    <col min="9733" max="9733" width="9.42578125" style="9" customWidth="1"/>
    <col min="9734" max="9984" width="9.140625" style="9"/>
    <col min="9985" max="9985" width="20.85546875" style="9" customWidth="1"/>
    <col min="9986" max="9986" width="48.5703125" style="9" customWidth="1"/>
    <col min="9987" max="9987" width="10.28515625" style="9" customWidth="1"/>
    <col min="9988" max="9988" width="10.5703125" style="9" customWidth="1"/>
    <col min="9989" max="9989" width="9.42578125" style="9" customWidth="1"/>
    <col min="9990" max="10240" width="9.140625" style="9"/>
    <col min="10241" max="10241" width="20.85546875" style="9" customWidth="1"/>
    <col min="10242" max="10242" width="48.5703125" style="9" customWidth="1"/>
    <col min="10243" max="10243" width="10.28515625" style="9" customWidth="1"/>
    <col min="10244" max="10244" width="10.5703125" style="9" customWidth="1"/>
    <col min="10245" max="10245" width="9.42578125" style="9" customWidth="1"/>
    <col min="10246" max="10496" width="9.140625" style="9"/>
    <col min="10497" max="10497" width="20.85546875" style="9" customWidth="1"/>
    <col min="10498" max="10498" width="48.5703125" style="9" customWidth="1"/>
    <col min="10499" max="10499" width="10.28515625" style="9" customWidth="1"/>
    <col min="10500" max="10500" width="10.5703125" style="9" customWidth="1"/>
    <col min="10501" max="10501" width="9.42578125" style="9" customWidth="1"/>
    <col min="10502" max="10752" width="9.140625" style="9"/>
    <col min="10753" max="10753" width="20.85546875" style="9" customWidth="1"/>
    <col min="10754" max="10754" width="48.5703125" style="9" customWidth="1"/>
    <col min="10755" max="10755" width="10.28515625" style="9" customWidth="1"/>
    <col min="10756" max="10756" width="10.5703125" style="9" customWidth="1"/>
    <col min="10757" max="10757" width="9.42578125" style="9" customWidth="1"/>
    <col min="10758" max="11008" width="9.140625" style="9"/>
    <col min="11009" max="11009" width="20.85546875" style="9" customWidth="1"/>
    <col min="11010" max="11010" width="48.5703125" style="9" customWidth="1"/>
    <col min="11011" max="11011" width="10.28515625" style="9" customWidth="1"/>
    <col min="11012" max="11012" width="10.5703125" style="9" customWidth="1"/>
    <col min="11013" max="11013" width="9.42578125" style="9" customWidth="1"/>
    <col min="11014" max="11264" width="9.140625" style="9"/>
    <col min="11265" max="11265" width="20.85546875" style="9" customWidth="1"/>
    <col min="11266" max="11266" width="48.5703125" style="9" customWidth="1"/>
    <col min="11267" max="11267" width="10.28515625" style="9" customWidth="1"/>
    <col min="11268" max="11268" width="10.5703125" style="9" customWidth="1"/>
    <col min="11269" max="11269" width="9.42578125" style="9" customWidth="1"/>
    <col min="11270" max="11520" width="9.140625" style="9"/>
    <col min="11521" max="11521" width="20.85546875" style="9" customWidth="1"/>
    <col min="11522" max="11522" width="48.5703125" style="9" customWidth="1"/>
    <col min="11523" max="11523" width="10.28515625" style="9" customWidth="1"/>
    <col min="11524" max="11524" width="10.5703125" style="9" customWidth="1"/>
    <col min="11525" max="11525" width="9.42578125" style="9" customWidth="1"/>
    <col min="11526" max="11776" width="9.140625" style="9"/>
    <col min="11777" max="11777" width="20.85546875" style="9" customWidth="1"/>
    <col min="11778" max="11778" width="48.5703125" style="9" customWidth="1"/>
    <col min="11779" max="11779" width="10.28515625" style="9" customWidth="1"/>
    <col min="11780" max="11780" width="10.5703125" style="9" customWidth="1"/>
    <col min="11781" max="11781" width="9.42578125" style="9" customWidth="1"/>
    <col min="11782" max="12032" width="9.140625" style="9"/>
    <col min="12033" max="12033" width="20.85546875" style="9" customWidth="1"/>
    <col min="12034" max="12034" width="48.5703125" style="9" customWidth="1"/>
    <col min="12035" max="12035" width="10.28515625" style="9" customWidth="1"/>
    <col min="12036" max="12036" width="10.5703125" style="9" customWidth="1"/>
    <col min="12037" max="12037" width="9.42578125" style="9" customWidth="1"/>
    <col min="12038" max="12288" width="9.140625" style="9"/>
    <col min="12289" max="12289" width="20.85546875" style="9" customWidth="1"/>
    <col min="12290" max="12290" width="48.5703125" style="9" customWidth="1"/>
    <col min="12291" max="12291" width="10.28515625" style="9" customWidth="1"/>
    <col min="12292" max="12292" width="10.5703125" style="9" customWidth="1"/>
    <col min="12293" max="12293" width="9.42578125" style="9" customWidth="1"/>
    <col min="12294" max="12544" width="9.140625" style="9"/>
    <col min="12545" max="12545" width="20.85546875" style="9" customWidth="1"/>
    <col min="12546" max="12546" width="48.5703125" style="9" customWidth="1"/>
    <col min="12547" max="12547" width="10.28515625" style="9" customWidth="1"/>
    <col min="12548" max="12548" width="10.5703125" style="9" customWidth="1"/>
    <col min="12549" max="12549" width="9.42578125" style="9" customWidth="1"/>
    <col min="12550" max="12800" width="9.140625" style="9"/>
    <col min="12801" max="12801" width="20.85546875" style="9" customWidth="1"/>
    <col min="12802" max="12802" width="48.5703125" style="9" customWidth="1"/>
    <col min="12803" max="12803" width="10.28515625" style="9" customWidth="1"/>
    <col min="12804" max="12804" width="10.5703125" style="9" customWidth="1"/>
    <col min="12805" max="12805" width="9.42578125" style="9" customWidth="1"/>
    <col min="12806" max="13056" width="9.140625" style="9"/>
    <col min="13057" max="13057" width="20.85546875" style="9" customWidth="1"/>
    <col min="13058" max="13058" width="48.5703125" style="9" customWidth="1"/>
    <col min="13059" max="13059" width="10.28515625" style="9" customWidth="1"/>
    <col min="13060" max="13060" width="10.5703125" style="9" customWidth="1"/>
    <col min="13061" max="13061" width="9.42578125" style="9" customWidth="1"/>
    <col min="13062" max="13312" width="9.140625" style="9"/>
    <col min="13313" max="13313" width="20.85546875" style="9" customWidth="1"/>
    <col min="13314" max="13314" width="48.5703125" style="9" customWidth="1"/>
    <col min="13315" max="13315" width="10.28515625" style="9" customWidth="1"/>
    <col min="13316" max="13316" width="10.5703125" style="9" customWidth="1"/>
    <col min="13317" max="13317" width="9.42578125" style="9" customWidth="1"/>
    <col min="13318" max="13568" width="9.140625" style="9"/>
    <col min="13569" max="13569" width="20.85546875" style="9" customWidth="1"/>
    <col min="13570" max="13570" width="48.5703125" style="9" customWidth="1"/>
    <col min="13571" max="13571" width="10.28515625" style="9" customWidth="1"/>
    <col min="13572" max="13572" width="10.5703125" style="9" customWidth="1"/>
    <col min="13573" max="13573" width="9.42578125" style="9" customWidth="1"/>
    <col min="13574" max="13824" width="9.140625" style="9"/>
    <col min="13825" max="13825" width="20.85546875" style="9" customWidth="1"/>
    <col min="13826" max="13826" width="48.5703125" style="9" customWidth="1"/>
    <col min="13827" max="13827" width="10.28515625" style="9" customWidth="1"/>
    <col min="13828" max="13828" width="10.5703125" style="9" customWidth="1"/>
    <col min="13829" max="13829" width="9.42578125" style="9" customWidth="1"/>
    <col min="13830" max="14080" width="9.140625" style="9"/>
    <col min="14081" max="14081" width="20.85546875" style="9" customWidth="1"/>
    <col min="14082" max="14082" width="48.5703125" style="9" customWidth="1"/>
    <col min="14083" max="14083" width="10.28515625" style="9" customWidth="1"/>
    <col min="14084" max="14084" width="10.5703125" style="9" customWidth="1"/>
    <col min="14085" max="14085" width="9.42578125" style="9" customWidth="1"/>
    <col min="14086" max="14336" width="9.140625" style="9"/>
    <col min="14337" max="14337" width="20.85546875" style="9" customWidth="1"/>
    <col min="14338" max="14338" width="48.5703125" style="9" customWidth="1"/>
    <col min="14339" max="14339" width="10.28515625" style="9" customWidth="1"/>
    <col min="14340" max="14340" width="10.5703125" style="9" customWidth="1"/>
    <col min="14341" max="14341" width="9.42578125" style="9" customWidth="1"/>
    <col min="14342" max="14592" width="9.140625" style="9"/>
    <col min="14593" max="14593" width="20.85546875" style="9" customWidth="1"/>
    <col min="14594" max="14594" width="48.5703125" style="9" customWidth="1"/>
    <col min="14595" max="14595" width="10.28515625" style="9" customWidth="1"/>
    <col min="14596" max="14596" width="10.5703125" style="9" customWidth="1"/>
    <col min="14597" max="14597" width="9.42578125" style="9" customWidth="1"/>
    <col min="14598" max="14848" width="9.140625" style="9"/>
    <col min="14849" max="14849" width="20.85546875" style="9" customWidth="1"/>
    <col min="14850" max="14850" width="48.5703125" style="9" customWidth="1"/>
    <col min="14851" max="14851" width="10.28515625" style="9" customWidth="1"/>
    <col min="14852" max="14852" width="10.5703125" style="9" customWidth="1"/>
    <col min="14853" max="14853" width="9.42578125" style="9" customWidth="1"/>
    <col min="14854" max="15104" width="9.140625" style="9"/>
    <col min="15105" max="15105" width="20.85546875" style="9" customWidth="1"/>
    <col min="15106" max="15106" width="48.5703125" style="9" customWidth="1"/>
    <col min="15107" max="15107" width="10.28515625" style="9" customWidth="1"/>
    <col min="15108" max="15108" width="10.5703125" style="9" customWidth="1"/>
    <col min="15109" max="15109" width="9.42578125" style="9" customWidth="1"/>
    <col min="15110" max="15360" width="9.140625" style="9"/>
    <col min="15361" max="15361" width="20.85546875" style="9" customWidth="1"/>
    <col min="15362" max="15362" width="48.5703125" style="9" customWidth="1"/>
    <col min="15363" max="15363" width="10.28515625" style="9" customWidth="1"/>
    <col min="15364" max="15364" width="10.5703125" style="9" customWidth="1"/>
    <col min="15365" max="15365" width="9.42578125" style="9" customWidth="1"/>
    <col min="15366" max="15616" width="9.140625" style="9"/>
    <col min="15617" max="15617" width="20.85546875" style="9" customWidth="1"/>
    <col min="15618" max="15618" width="48.5703125" style="9" customWidth="1"/>
    <col min="15619" max="15619" width="10.28515625" style="9" customWidth="1"/>
    <col min="15620" max="15620" width="10.5703125" style="9" customWidth="1"/>
    <col min="15621" max="15621" width="9.42578125" style="9" customWidth="1"/>
    <col min="15622" max="15872" width="9.140625" style="9"/>
    <col min="15873" max="15873" width="20.85546875" style="9" customWidth="1"/>
    <col min="15874" max="15874" width="48.5703125" style="9" customWidth="1"/>
    <col min="15875" max="15875" width="10.28515625" style="9" customWidth="1"/>
    <col min="15876" max="15876" width="10.5703125" style="9" customWidth="1"/>
    <col min="15877" max="15877" width="9.42578125" style="9" customWidth="1"/>
    <col min="15878" max="16128" width="9.140625" style="9"/>
    <col min="16129" max="16129" width="20.85546875" style="9" customWidth="1"/>
    <col min="16130" max="16130" width="48.5703125" style="9" customWidth="1"/>
    <col min="16131" max="16131" width="10.28515625" style="9" customWidth="1"/>
    <col min="16132" max="16132" width="10.5703125" style="9" customWidth="1"/>
    <col min="16133" max="16133" width="9.42578125" style="9" customWidth="1"/>
    <col min="16134" max="16384" width="9.140625" style="9"/>
  </cols>
  <sheetData>
    <row r="1" spans="1:5" ht="14.25" customHeight="1">
      <c r="C1" s="228" t="s">
        <v>109</v>
      </c>
      <c r="D1" s="228"/>
      <c r="E1" s="228"/>
    </row>
    <row r="2" spans="1:5" ht="15" customHeight="1">
      <c r="C2" s="229" t="s">
        <v>419</v>
      </c>
      <c r="D2" s="229"/>
      <c r="E2" s="229"/>
    </row>
    <row r="3" spans="1:5" ht="15" customHeight="1">
      <c r="C3" s="229" t="s">
        <v>84</v>
      </c>
      <c r="D3" s="229"/>
      <c r="E3" s="229"/>
    </row>
    <row r="4" spans="1:5" ht="15" customHeight="1">
      <c r="C4" s="229" t="s">
        <v>534</v>
      </c>
      <c r="D4" s="229"/>
      <c r="E4" s="229"/>
    </row>
    <row r="5" spans="1:5">
      <c r="A5" s="231" t="s">
        <v>433</v>
      </c>
      <c r="B5" s="232"/>
      <c r="C5" s="232"/>
      <c r="D5" s="232"/>
      <c r="E5" s="232"/>
    </row>
    <row r="6" spans="1:5" ht="26.25" customHeight="1">
      <c r="A6" s="232"/>
      <c r="B6" s="232"/>
      <c r="C6" s="232"/>
      <c r="D6" s="232"/>
      <c r="E6" s="232"/>
    </row>
    <row r="7" spans="1:5" ht="14.25" customHeight="1">
      <c r="A7" s="233" t="s">
        <v>116</v>
      </c>
      <c r="B7" s="230" t="s">
        <v>110</v>
      </c>
      <c r="C7" s="235" t="s">
        <v>370</v>
      </c>
      <c r="D7" s="235" t="s">
        <v>423</v>
      </c>
      <c r="E7" s="235" t="s">
        <v>345</v>
      </c>
    </row>
    <row r="8" spans="1:5" ht="42.75" customHeight="1">
      <c r="A8" s="234"/>
      <c r="B8" s="230"/>
      <c r="C8" s="236"/>
      <c r="D8" s="236"/>
      <c r="E8" s="236"/>
    </row>
    <row r="9" spans="1:5" s="10" customFormat="1" ht="12.75" customHeight="1">
      <c r="A9" s="95">
        <v>1</v>
      </c>
      <c r="B9" s="95">
        <v>2</v>
      </c>
      <c r="C9" s="95">
        <v>3</v>
      </c>
      <c r="D9" s="95">
        <v>4</v>
      </c>
      <c r="E9" s="95">
        <v>5</v>
      </c>
    </row>
    <row r="10" spans="1:5" ht="44.25" customHeight="1">
      <c r="A10" s="96" t="s">
        <v>71</v>
      </c>
      <c r="B10" s="97" t="s">
        <v>112</v>
      </c>
      <c r="C10" s="98">
        <f>SUM(C11:C12)</f>
        <v>26585.200000000001</v>
      </c>
      <c r="D10" s="98">
        <f>SUM(D11:D12)</f>
        <v>26585.200000000001</v>
      </c>
      <c r="E10" s="98">
        <f t="shared" ref="E10:E26" si="0">D10/C10*100</f>
        <v>100</v>
      </c>
    </row>
    <row r="11" spans="1:5" ht="30">
      <c r="A11" s="99" t="s">
        <v>71</v>
      </c>
      <c r="B11" s="11" t="s">
        <v>113</v>
      </c>
      <c r="C11" s="93">
        <f>'приложение 2 на 2023 '!C44</f>
        <v>26224.2</v>
      </c>
      <c r="D11" s="93">
        <f>'приложение 2 на 2023 '!D44</f>
        <v>26224.2</v>
      </c>
      <c r="E11" s="93">
        <f t="shared" si="0"/>
        <v>100</v>
      </c>
    </row>
    <row r="12" spans="1:5" ht="30">
      <c r="A12" s="99" t="s">
        <v>395</v>
      </c>
      <c r="B12" s="11" t="s">
        <v>396</v>
      </c>
      <c r="C12" s="93">
        <f>'приложение 2 на 2023 '!C45</f>
        <v>361</v>
      </c>
      <c r="D12" s="93">
        <f>'приложение 2 на 2023 '!D45</f>
        <v>361</v>
      </c>
      <c r="E12" s="93">
        <f t="shared" si="0"/>
        <v>100</v>
      </c>
    </row>
    <row r="13" spans="1:5" ht="42.75">
      <c r="A13" s="96" t="s">
        <v>186</v>
      </c>
      <c r="B13" s="97" t="s">
        <v>74</v>
      </c>
      <c r="C13" s="98">
        <f>SUM(C14:C22)</f>
        <v>44095.101880000002</v>
      </c>
      <c r="D13" s="98">
        <f>SUM(D14:D22)</f>
        <v>44095.101870000006</v>
      </c>
      <c r="E13" s="98">
        <f t="shared" si="0"/>
        <v>99.99999997732175</v>
      </c>
    </row>
    <row r="14" spans="1:5" ht="150">
      <c r="A14" s="65" t="s">
        <v>371</v>
      </c>
      <c r="B14" s="101" t="s">
        <v>372</v>
      </c>
      <c r="C14" s="93">
        <f>'приложение 2 на 2023 '!C54</f>
        <v>26187.86016</v>
      </c>
      <c r="D14" s="93">
        <f>'приложение 2 на 2023 '!D54</f>
        <v>26187.86016</v>
      </c>
      <c r="E14" s="93">
        <f t="shared" si="0"/>
        <v>100</v>
      </c>
    </row>
    <row r="15" spans="1:5" ht="15">
      <c r="A15" s="65" t="s">
        <v>75</v>
      </c>
      <c r="B15" s="3" t="s">
        <v>398</v>
      </c>
      <c r="C15" s="93">
        <f>'приложение 2 на 2023 '!C52</f>
        <v>50.9</v>
      </c>
      <c r="D15" s="93">
        <f>'приложение 2 на 2023 '!D52</f>
        <v>50.9</v>
      </c>
      <c r="E15" s="93">
        <f t="shared" si="0"/>
        <v>100</v>
      </c>
    </row>
    <row r="16" spans="1:5" ht="15">
      <c r="A16" s="65" t="s">
        <v>75</v>
      </c>
      <c r="B16" s="3" t="s">
        <v>399</v>
      </c>
      <c r="C16" s="93">
        <f>'приложение 2 на 2023 '!C53</f>
        <v>3520.66077</v>
      </c>
      <c r="D16" s="93">
        <f>'приложение 2 на 2023 '!D53</f>
        <v>3520.66077</v>
      </c>
      <c r="E16" s="93">
        <f t="shared" si="0"/>
        <v>100</v>
      </c>
    </row>
    <row r="17" spans="1:5" ht="38.25">
      <c r="A17" s="65" t="s">
        <v>184</v>
      </c>
      <c r="B17" s="3" t="s">
        <v>368</v>
      </c>
      <c r="C17" s="93">
        <f>'приложение 2 на 2023 '!C55</f>
        <v>8000</v>
      </c>
      <c r="D17" s="93">
        <f>'приложение 2 на 2023 '!D55</f>
        <v>8000</v>
      </c>
      <c r="E17" s="93">
        <f t="shared" si="0"/>
        <v>100</v>
      </c>
    </row>
    <row r="18" spans="1:5" ht="15">
      <c r="A18" s="99" t="s">
        <v>75</v>
      </c>
      <c r="B18" s="11" t="s">
        <v>374</v>
      </c>
      <c r="C18" s="93">
        <f>'приложение 2 на 2023 '!C48</f>
        <v>540.88094999999998</v>
      </c>
      <c r="D18" s="93">
        <f>'приложение 2 на 2023 '!D48</f>
        <v>540.88094000000001</v>
      </c>
      <c r="E18" s="93">
        <f t="shared" si="0"/>
        <v>99.99999815116432</v>
      </c>
    </row>
    <row r="19" spans="1:5" ht="15">
      <c r="A19" s="99" t="s">
        <v>75</v>
      </c>
      <c r="B19" s="11" t="s">
        <v>373</v>
      </c>
      <c r="C19" s="93">
        <f>'приложение 2 на 2023 '!C47</f>
        <v>1980.6</v>
      </c>
      <c r="D19" s="93">
        <f>'приложение 2 на 2023 '!D47</f>
        <v>1980.6</v>
      </c>
      <c r="E19" s="93">
        <f t="shared" si="0"/>
        <v>100</v>
      </c>
    </row>
    <row r="20" spans="1:5" ht="15">
      <c r="A20" s="99" t="s">
        <v>75</v>
      </c>
      <c r="B20" s="11" t="s">
        <v>375</v>
      </c>
      <c r="C20" s="93">
        <f>'приложение 2 на 2023 '!C49</f>
        <v>1850</v>
      </c>
      <c r="D20" s="93">
        <f>'приложение 2 на 2023 '!D49</f>
        <v>1850</v>
      </c>
      <c r="E20" s="93">
        <f t="shared" si="0"/>
        <v>100</v>
      </c>
    </row>
    <row r="21" spans="1:5" ht="15">
      <c r="A21" s="99" t="s">
        <v>75</v>
      </c>
      <c r="B21" s="11" t="s">
        <v>376</v>
      </c>
      <c r="C21" s="93">
        <f>'приложение 2 на 2023 '!C50</f>
        <v>1050.4000000000001</v>
      </c>
      <c r="D21" s="93">
        <f>'приложение 2 на 2023 '!D50</f>
        <v>1050.4000000000001</v>
      </c>
      <c r="E21" s="93">
        <f t="shared" si="0"/>
        <v>100</v>
      </c>
    </row>
    <row r="22" spans="1:5" ht="15">
      <c r="A22" s="99" t="s">
        <v>75</v>
      </c>
      <c r="B22" s="11" t="s">
        <v>377</v>
      </c>
      <c r="C22" s="93">
        <f>'приложение 2 на 2023 '!C51</f>
        <v>913.8</v>
      </c>
      <c r="D22" s="93">
        <f>'приложение 2 на 2023 '!D51</f>
        <v>913.8</v>
      </c>
      <c r="E22" s="93">
        <f t="shared" si="0"/>
        <v>100</v>
      </c>
    </row>
    <row r="23" spans="1:5" ht="30">
      <c r="A23" s="100" t="s">
        <v>185</v>
      </c>
      <c r="B23" s="94" t="s">
        <v>77</v>
      </c>
      <c r="C23" s="98">
        <f>C24+C25</f>
        <v>318.12</v>
      </c>
      <c r="D23" s="98">
        <f>SUM(D24:D25)</f>
        <v>318.12</v>
      </c>
      <c r="E23" s="98">
        <f t="shared" si="0"/>
        <v>100</v>
      </c>
    </row>
    <row r="24" spans="1:5" ht="42.6" customHeight="1">
      <c r="A24" s="99" t="s">
        <v>78</v>
      </c>
      <c r="B24" s="11" t="s">
        <v>114</v>
      </c>
      <c r="C24" s="93">
        <f>'приложение 2 на 2023 '!C57</f>
        <v>3.52</v>
      </c>
      <c r="D24" s="93">
        <f>'приложение 2 на 2023 '!D57</f>
        <v>3.52</v>
      </c>
      <c r="E24" s="93">
        <f t="shared" si="0"/>
        <v>100</v>
      </c>
    </row>
    <row r="25" spans="1:5" ht="60">
      <c r="A25" s="101" t="s">
        <v>225</v>
      </c>
      <c r="B25" s="101" t="s">
        <v>79</v>
      </c>
      <c r="C25" s="102">
        <f>'приложение 2 на 2023 '!C58</f>
        <v>314.60000000000002</v>
      </c>
      <c r="D25" s="102">
        <f>'приложение 2 на 2023 '!D58</f>
        <v>314.60000000000002</v>
      </c>
      <c r="E25" s="93">
        <f t="shared" si="0"/>
        <v>100</v>
      </c>
    </row>
    <row r="26" spans="1:5" ht="42.75">
      <c r="A26" s="137" t="s">
        <v>81</v>
      </c>
      <c r="B26" s="138" t="s">
        <v>82</v>
      </c>
      <c r="C26" s="98">
        <f>SUM(C27:C30)</f>
        <v>8288.0321100000001</v>
      </c>
      <c r="D26" s="98">
        <f>SUM(D27:D30)</f>
        <v>8288.0321100000001</v>
      </c>
      <c r="E26" s="98">
        <f t="shared" si="0"/>
        <v>100</v>
      </c>
    </row>
    <row r="27" spans="1:5" ht="45">
      <c r="A27" s="105" t="s">
        <v>81</v>
      </c>
      <c r="B27" s="106" t="s">
        <v>402</v>
      </c>
      <c r="C27" s="107">
        <f>'приложение 2 на 2023 '!C60</f>
        <v>7977.0521099999996</v>
      </c>
      <c r="D27" s="107">
        <f>'приложение 2 на 2023 '!D60</f>
        <v>0</v>
      </c>
      <c r="E27" s="107">
        <f>'приложение 2 на 2023 '!E60</f>
        <v>0</v>
      </c>
    </row>
    <row r="28" spans="1:5" ht="25.5">
      <c r="A28" s="65" t="s">
        <v>81</v>
      </c>
      <c r="B28" s="3" t="s">
        <v>400</v>
      </c>
      <c r="C28" s="107">
        <f>'приложение 2 на 2023 '!C61</f>
        <v>0</v>
      </c>
      <c r="D28" s="107">
        <f>'приложение 2 на 2023 '!D61</f>
        <v>7977.0521099999996</v>
      </c>
      <c r="E28" s="107">
        <f>'приложение 2 на 2023 '!E61</f>
        <v>0</v>
      </c>
    </row>
    <row r="29" spans="1:5" ht="38.25">
      <c r="A29" s="65" t="s">
        <v>81</v>
      </c>
      <c r="B29" s="3" t="s">
        <v>411</v>
      </c>
      <c r="C29" s="107">
        <f>'приложение 2 на 2023 '!C62</f>
        <v>110.98</v>
      </c>
      <c r="D29" s="107">
        <f>'приложение 2 на 2023 '!D62</f>
        <v>110.98</v>
      </c>
      <c r="E29" s="107">
        <f>'приложение 2 на 2023 '!E62</f>
        <v>100</v>
      </c>
    </row>
    <row r="30" spans="1:5" ht="38.25">
      <c r="A30" s="65" t="s">
        <v>81</v>
      </c>
      <c r="B30" s="3" t="s">
        <v>401</v>
      </c>
      <c r="C30" s="107">
        <f>'приложение 2 на 2023 '!C63</f>
        <v>200</v>
      </c>
      <c r="D30" s="107">
        <f>'приложение 2 на 2023 '!D63</f>
        <v>200</v>
      </c>
      <c r="E30" s="107">
        <f>'приложение 2 на 2023 '!E63</f>
        <v>100</v>
      </c>
    </row>
    <row r="31" spans="1:5" ht="14.25">
      <c r="A31" s="103"/>
      <c r="B31" s="104" t="s">
        <v>115</v>
      </c>
      <c r="C31" s="98">
        <f>C26+C23+C13+C10</f>
        <v>79286.453990000009</v>
      </c>
      <c r="D31" s="98">
        <f>D26+D23+D13+D10</f>
        <v>79286.453980000006</v>
      </c>
      <c r="E31" s="98">
        <f>D31/C31*100</f>
        <v>99.999999987387497</v>
      </c>
    </row>
    <row r="32" spans="1:5" ht="14.25">
      <c r="A32" s="13"/>
      <c r="B32" s="13"/>
      <c r="C32" s="14"/>
      <c r="D32" s="15"/>
      <c r="E32" s="15"/>
    </row>
    <row r="33" spans="1:3" ht="102.75" customHeight="1">
      <c r="A33"/>
      <c r="B33"/>
      <c r="C33"/>
    </row>
    <row r="34" spans="1:3" ht="69" customHeight="1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 ht="85.5" customHeight="1">
      <c r="A39"/>
      <c r="B39"/>
      <c r="C39"/>
    </row>
    <row r="40" spans="1:3" ht="80.25" customHeight="1">
      <c r="A40"/>
      <c r="B40"/>
      <c r="C40"/>
    </row>
    <row r="41" spans="1:3" ht="102.75" customHeight="1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 ht="66" customHeight="1">
      <c r="A46"/>
      <c r="B46"/>
      <c r="C46"/>
    </row>
    <row r="47" spans="1:3" ht="81" customHeight="1">
      <c r="A47"/>
      <c r="B47"/>
      <c r="C47"/>
    </row>
    <row r="48" spans="1:3" ht="68.25" customHeight="1">
      <c r="A48"/>
      <c r="B48"/>
      <c r="C48"/>
    </row>
    <row r="49" spans="1:3" ht="94.5" customHeight="1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 ht="65.25" customHeight="1">
      <c r="A53"/>
      <c r="B53"/>
      <c r="C53"/>
    </row>
    <row r="54" spans="1:3" ht="81" customHeight="1">
      <c r="A54"/>
      <c r="B54"/>
      <c r="C54"/>
    </row>
    <row r="55" spans="1:3" ht="60.75" customHeight="1">
      <c r="A55"/>
      <c r="B55"/>
      <c r="C55"/>
    </row>
    <row r="56" spans="1:3" ht="63.75" customHeight="1">
      <c r="A56"/>
      <c r="B56"/>
      <c r="C56"/>
    </row>
    <row r="57" spans="1:3" ht="52.5" customHeight="1">
      <c r="A57"/>
      <c r="B57"/>
      <c r="C57"/>
    </row>
    <row r="58" spans="1:3" ht="65.25" customHeight="1">
      <c r="A58"/>
      <c r="B58"/>
      <c r="C58"/>
    </row>
    <row r="59" spans="1:3" ht="97.5" customHeight="1">
      <c r="A59"/>
      <c r="B59"/>
      <c r="C59"/>
    </row>
    <row r="60" spans="1:3" ht="78.75" customHeight="1">
      <c r="A60"/>
      <c r="B60"/>
      <c r="C60"/>
    </row>
    <row r="61" spans="1:3" ht="48" customHeight="1">
      <c r="A61"/>
      <c r="B61"/>
      <c r="C61"/>
    </row>
    <row r="62" spans="1:3" ht="84" customHeight="1">
      <c r="A62"/>
      <c r="B62"/>
      <c r="C62"/>
    </row>
    <row r="63" spans="1:3" ht="65.25" customHeight="1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 ht="21" customHeight="1">
      <c r="A70"/>
      <c r="B70"/>
      <c r="C70"/>
    </row>
    <row r="71" spans="1:3" ht="51" customHeight="1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 ht="24.75" customHeight="1">
      <c r="A74"/>
      <c r="B74"/>
      <c r="C74"/>
    </row>
    <row r="75" spans="1:3">
      <c r="A75"/>
      <c r="B75"/>
      <c r="C75"/>
    </row>
    <row r="76" spans="1:3" ht="22.5" customHeight="1">
      <c r="A76"/>
      <c r="B76"/>
      <c r="C76"/>
    </row>
    <row r="77" spans="1:3">
      <c r="A77"/>
      <c r="B77"/>
      <c r="C77"/>
    </row>
  </sheetData>
  <mergeCells count="10">
    <mergeCell ref="C1:E1"/>
    <mergeCell ref="C2:E2"/>
    <mergeCell ref="C3:E3"/>
    <mergeCell ref="C4:E4"/>
    <mergeCell ref="B7:B8"/>
    <mergeCell ref="A5:E6"/>
    <mergeCell ref="A7:A8"/>
    <mergeCell ref="C7:C8"/>
    <mergeCell ref="D7:D8"/>
    <mergeCell ref="E7:E8"/>
  </mergeCells>
  <pageMargins left="1.1811023622047245" right="0.59055118110236227" top="0.78740157480314965" bottom="0.78740157480314965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C10" sqref="C10"/>
    </sheetView>
  </sheetViews>
  <sheetFormatPr defaultRowHeight="12.75"/>
  <cols>
    <col min="1" max="1" width="36.140625" customWidth="1"/>
    <col min="2" max="3" width="9.140625" style="17" customWidth="1"/>
    <col min="4" max="4" width="12.7109375" style="17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5.75">
      <c r="B1" s="199" t="s">
        <v>359</v>
      </c>
      <c r="C1" s="199"/>
      <c r="D1" s="199"/>
      <c r="E1" s="201"/>
    </row>
    <row r="2" spans="1:6" ht="15.75">
      <c r="B2" s="200" t="s">
        <v>419</v>
      </c>
      <c r="C2" s="200"/>
      <c r="D2" s="200"/>
      <c r="E2" s="201"/>
    </row>
    <row r="3" spans="1:6" ht="15.75">
      <c r="B3" s="200" t="s">
        <v>84</v>
      </c>
      <c r="C3" s="200"/>
      <c r="D3" s="200"/>
      <c r="E3" s="201"/>
    </row>
    <row r="4" spans="1:6" ht="15.75">
      <c r="B4" s="200" t="s">
        <v>534</v>
      </c>
      <c r="C4" s="200"/>
      <c r="D4" s="200"/>
      <c r="E4" s="201"/>
    </row>
    <row r="5" spans="1:6" ht="30" customHeight="1" thickBot="1">
      <c r="A5" s="237" t="s">
        <v>434</v>
      </c>
      <c r="B5" s="237"/>
      <c r="C5" s="237"/>
      <c r="D5" s="237"/>
      <c r="E5" s="237"/>
      <c r="F5" s="237"/>
    </row>
    <row r="6" spans="1:6" ht="15.75" customHeight="1">
      <c r="A6" s="238" t="s">
        <v>3</v>
      </c>
      <c r="B6" s="240" t="s">
        <v>117</v>
      </c>
      <c r="C6" s="240" t="s">
        <v>117</v>
      </c>
      <c r="D6" s="240" t="s">
        <v>378</v>
      </c>
      <c r="E6" s="240" t="s">
        <v>435</v>
      </c>
      <c r="F6" s="243" t="s">
        <v>345</v>
      </c>
    </row>
    <row r="7" spans="1:6" s="59" customFormat="1" ht="16.5" customHeight="1">
      <c r="A7" s="239"/>
      <c r="B7" s="241"/>
      <c r="C7" s="241"/>
      <c r="D7" s="242"/>
      <c r="E7" s="242"/>
      <c r="F7" s="244"/>
    </row>
    <row r="8" spans="1:6" ht="30" customHeight="1">
      <c r="A8" s="239"/>
      <c r="B8" s="241"/>
      <c r="C8" s="241"/>
      <c r="D8" s="242"/>
      <c r="E8" s="242"/>
      <c r="F8" s="244"/>
    </row>
    <row r="9" spans="1:6" ht="15.75" customHeight="1">
      <c r="A9" s="18" t="s">
        <v>118</v>
      </c>
      <c r="B9" s="19" t="s">
        <v>5</v>
      </c>
      <c r="C9" s="19"/>
      <c r="D9" s="28">
        <f>SUM(D10:D13)</f>
        <v>21223.728999999999</v>
      </c>
      <c r="E9" s="28">
        <f>SUM(E10:E13)</f>
        <v>19580.250200000002</v>
      </c>
      <c r="F9" s="25">
        <f t="shared" ref="F9:F15" si="0">(E9/D9)*100</f>
        <v>92.256408852563112</v>
      </c>
    </row>
    <row r="10" spans="1:6" ht="32.25" customHeight="1">
      <c r="A10" s="75" t="s">
        <v>119</v>
      </c>
      <c r="B10" s="74"/>
      <c r="C10" s="52" t="s">
        <v>7</v>
      </c>
      <c r="D10" s="49">
        <f>'приложение 5'!G12</f>
        <v>19763.929</v>
      </c>
      <c r="E10" s="49">
        <f>'приложение 5'!H12</f>
        <v>18651.875200000002</v>
      </c>
      <c r="F10" s="146">
        <f t="shared" si="0"/>
        <v>94.373316155912121</v>
      </c>
    </row>
    <row r="11" spans="1:6" ht="20.25" customHeight="1">
      <c r="A11" s="75" t="s">
        <v>36</v>
      </c>
      <c r="B11" s="74"/>
      <c r="C11" s="52" t="s">
        <v>37</v>
      </c>
      <c r="D11" s="49">
        <f>'приложение 5'!G43</f>
        <v>336.8</v>
      </c>
      <c r="E11" s="49">
        <f>'приложение 5'!H43</f>
        <v>336.8</v>
      </c>
      <c r="F11" s="146">
        <f t="shared" si="0"/>
        <v>100</v>
      </c>
    </row>
    <row r="12" spans="1:6" ht="30" customHeight="1">
      <c r="A12" s="75" t="s">
        <v>120</v>
      </c>
      <c r="B12" s="74"/>
      <c r="C12" s="52" t="s">
        <v>11</v>
      </c>
      <c r="D12" s="49">
        <f>'приложение 5'!G54</f>
        <v>400</v>
      </c>
      <c r="E12" s="49">
        <f>'приложение 5'!H54</f>
        <v>0</v>
      </c>
      <c r="F12" s="146">
        <f t="shared" si="0"/>
        <v>0</v>
      </c>
    </row>
    <row r="13" spans="1:6" ht="16.5" customHeight="1">
      <c r="A13" s="20" t="s">
        <v>14</v>
      </c>
      <c r="B13" s="21"/>
      <c r="C13" s="52" t="s">
        <v>13</v>
      </c>
      <c r="D13" s="49">
        <f>'приложение 5'!G61</f>
        <v>723</v>
      </c>
      <c r="E13" s="49">
        <f>'приложение 5'!H61</f>
        <v>591.57500000000005</v>
      </c>
      <c r="F13" s="146">
        <f t="shared" si="0"/>
        <v>81.822268326417714</v>
      </c>
    </row>
    <row r="14" spans="1:6" ht="18.75" customHeight="1">
      <c r="A14" s="18" t="s">
        <v>121</v>
      </c>
      <c r="B14" s="19" t="s">
        <v>89</v>
      </c>
      <c r="C14" s="24"/>
      <c r="D14" s="28">
        <f>+D15</f>
        <v>314.60000000000002</v>
      </c>
      <c r="E14" s="28">
        <f>+E15</f>
        <v>314.60000000000002</v>
      </c>
      <c r="F14" s="25">
        <f t="shared" si="0"/>
        <v>100</v>
      </c>
    </row>
    <row r="15" spans="1:6" ht="50.25" customHeight="1">
      <c r="A15" s="20" t="s">
        <v>122</v>
      </c>
      <c r="B15" s="21"/>
      <c r="C15" s="52" t="s">
        <v>28</v>
      </c>
      <c r="D15" s="49">
        <f>'приложение 5'!G72</f>
        <v>314.60000000000002</v>
      </c>
      <c r="E15" s="49">
        <f>'приложение 5'!H72</f>
        <v>314.60000000000002</v>
      </c>
      <c r="F15" s="147">
        <f t="shared" si="0"/>
        <v>100</v>
      </c>
    </row>
    <row r="16" spans="1:6" ht="27" customHeight="1">
      <c r="A16" s="18" t="s">
        <v>123</v>
      </c>
      <c r="B16" s="19" t="s">
        <v>24</v>
      </c>
      <c r="C16" s="19"/>
      <c r="D16" s="28">
        <f>D17</f>
        <v>889</v>
      </c>
      <c r="E16" s="28">
        <f>E17</f>
        <v>441.84</v>
      </c>
      <c r="F16" s="25">
        <f t="shared" ref="F16:F37" si="1">(E16/D16)*100</f>
        <v>49.7007874015748</v>
      </c>
    </row>
    <row r="17" spans="1:6" ht="24.75" customHeight="1">
      <c r="A17" s="26" t="s">
        <v>92</v>
      </c>
      <c r="B17" s="27"/>
      <c r="C17" s="52" t="s">
        <v>33</v>
      </c>
      <c r="D17" s="49">
        <f>'приложение 5'!G81</f>
        <v>889</v>
      </c>
      <c r="E17" s="49">
        <f>'приложение 5'!H81</f>
        <v>441.84</v>
      </c>
      <c r="F17" s="147">
        <f t="shared" si="1"/>
        <v>49.7007874015748</v>
      </c>
    </row>
    <row r="18" spans="1:6" ht="15.75" customHeight="1">
      <c r="A18" s="18" t="s">
        <v>124</v>
      </c>
      <c r="B18" s="19" t="s">
        <v>94</v>
      </c>
      <c r="C18" s="24"/>
      <c r="D18" s="28">
        <f>SUM(D19:D20)</f>
        <v>13060.635</v>
      </c>
      <c r="E18" s="28">
        <f>SUM(E19:E20)</f>
        <v>12492.155000000001</v>
      </c>
      <c r="F18" s="25">
        <f t="shared" si="1"/>
        <v>95.647378553952393</v>
      </c>
    </row>
    <row r="19" spans="1:6" ht="17.25" customHeight="1">
      <c r="A19" s="20" t="s">
        <v>125</v>
      </c>
      <c r="B19" s="21"/>
      <c r="C19" s="21" t="s">
        <v>25</v>
      </c>
      <c r="D19" s="125">
        <f>'приложение 5'!G89</f>
        <v>11927.535</v>
      </c>
      <c r="E19" s="125">
        <f>'приложение 5'!H89</f>
        <v>11423.055</v>
      </c>
      <c r="F19" s="29">
        <f>(E19/D19)*100</f>
        <v>95.770458858431354</v>
      </c>
    </row>
    <row r="20" spans="1:6" ht="15" customHeight="1">
      <c r="A20" s="20" t="s">
        <v>96</v>
      </c>
      <c r="B20" s="21"/>
      <c r="C20" s="21" t="s">
        <v>15</v>
      </c>
      <c r="D20" s="125">
        <f>'приложение 5'!G103</f>
        <v>1133.0999999999999</v>
      </c>
      <c r="E20" s="125">
        <f>'приложение 5'!H103</f>
        <v>1069.0999999999999</v>
      </c>
      <c r="F20" s="29">
        <f t="shared" si="1"/>
        <v>94.351778307298559</v>
      </c>
    </row>
    <row r="21" spans="1:6" s="8" customFormat="1" ht="13.5" customHeight="1">
      <c r="A21" s="30" t="s">
        <v>126</v>
      </c>
      <c r="B21" s="28" t="s">
        <v>26</v>
      </c>
      <c r="C21" s="28"/>
      <c r="D21" s="28">
        <f>SUM(D22:D24)</f>
        <v>83651.757530000003</v>
      </c>
      <c r="E21" s="28">
        <f>SUM(E22:E24)</f>
        <v>80544.673110000003</v>
      </c>
      <c r="F21" s="25">
        <f t="shared" si="1"/>
        <v>96.28569140476732</v>
      </c>
    </row>
    <row r="22" spans="1:6" ht="15">
      <c r="A22" s="20" t="s">
        <v>98</v>
      </c>
      <c r="B22" s="21"/>
      <c r="C22" s="21" t="s">
        <v>16</v>
      </c>
      <c r="D22" s="125">
        <f>'приложение 5'!G113</f>
        <v>32410.638530000004</v>
      </c>
      <c r="E22" s="125">
        <f>'приложение 5'!H113</f>
        <v>32036.332000000002</v>
      </c>
      <c r="F22" s="29">
        <f t="shared" si="1"/>
        <v>98.84511213917142</v>
      </c>
    </row>
    <row r="23" spans="1:6" ht="15">
      <c r="A23" s="20" t="s">
        <v>99</v>
      </c>
      <c r="B23" s="21"/>
      <c r="C23" s="21" t="s">
        <v>29</v>
      </c>
      <c r="D23" s="125">
        <f>'приложение 5'!G140</f>
        <v>224.86</v>
      </c>
      <c r="E23" s="125">
        <f>'приложение 5'!H140</f>
        <v>218.88299999999998</v>
      </c>
      <c r="F23" s="29">
        <f t="shared" si="1"/>
        <v>97.341901627679434</v>
      </c>
    </row>
    <row r="24" spans="1:6" ht="15">
      <c r="A24" s="20" t="s">
        <v>100</v>
      </c>
      <c r="B24" s="21"/>
      <c r="C24" s="21" t="s">
        <v>17</v>
      </c>
      <c r="D24" s="125">
        <f>'приложение 5'!G150</f>
        <v>51016.259000000005</v>
      </c>
      <c r="E24" s="125">
        <f>'приложение 5'!H150</f>
        <v>48289.45811</v>
      </c>
      <c r="F24" s="29">
        <f t="shared" si="1"/>
        <v>94.655035583851799</v>
      </c>
    </row>
    <row r="25" spans="1:6" s="8" customFormat="1" ht="14.45" customHeight="1">
      <c r="A25" s="30" t="s">
        <v>127</v>
      </c>
      <c r="B25" s="28" t="s">
        <v>30</v>
      </c>
      <c r="C25" s="28"/>
      <c r="D25" s="28">
        <f>+D27+D26</f>
        <v>737.5</v>
      </c>
      <c r="E25" s="28">
        <f>+E27+E26</f>
        <v>720.2</v>
      </c>
      <c r="F25" s="25">
        <f t="shared" si="1"/>
        <v>97.654237288135604</v>
      </c>
    </row>
    <row r="26" spans="1:6" s="8" customFormat="1" ht="45">
      <c r="A26" s="69" t="s">
        <v>414</v>
      </c>
      <c r="B26" s="23"/>
      <c r="C26" s="74" t="s">
        <v>413</v>
      </c>
      <c r="D26" s="70">
        <f>'приложение 5'!G175</f>
        <v>80</v>
      </c>
      <c r="E26" s="70">
        <f>'приложение 5'!H175</f>
        <v>72.64</v>
      </c>
      <c r="F26" s="71">
        <f>E26/D26*100</f>
        <v>90.8</v>
      </c>
    </row>
    <row r="27" spans="1:6" s="8" customFormat="1" ht="29.25" customHeight="1">
      <c r="A27" s="69" t="s">
        <v>102</v>
      </c>
      <c r="B27" s="23"/>
      <c r="C27" s="70" t="s">
        <v>18</v>
      </c>
      <c r="D27" s="70">
        <f>'приложение 5'!G178</f>
        <v>657.5</v>
      </c>
      <c r="E27" s="70">
        <f>'приложение 5'!H178</f>
        <v>647.56000000000006</v>
      </c>
      <c r="F27" s="71">
        <f t="shared" si="1"/>
        <v>98.488212927756663</v>
      </c>
    </row>
    <row r="28" spans="1:6" ht="27.75" customHeight="1">
      <c r="A28" s="18" t="s">
        <v>128</v>
      </c>
      <c r="B28" s="19" t="s">
        <v>19</v>
      </c>
      <c r="C28" s="19"/>
      <c r="D28" s="28">
        <f>D29</f>
        <v>14933.740000000002</v>
      </c>
      <c r="E28" s="28">
        <f>E29</f>
        <v>14270.869999999999</v>
      </c>
      <c r="F28" s="25">
        <f t="shared" si="1"/>
        <v>95.561259269278807</v>
      </c>
    </row>
    <row r="29" spans="1:6" ht="15">
      <c r="A29" s="31" t="s">
        <v>129</v>
      </c>
      <c r="B29" s="32"/>
      <c r="C29" s="21" t="s">
        <v>20</v>
      </c>
      <c r="D29" s="23">
        <f>'приложение 5'!G188</f>
        <v>14933.740000000002</v>
      </c>
      <c r="E29" s="23">
        <f>'приложение 5'!H188</f>
        <v>14270.869999999999</v>
      </c>
      <c r="F29" s="22">
        <f t="shared" si="1"/>
        <v>95.561259269278807</v>
      </c>
    </row>
    <row r="30" spans="1:6" ht="15">
      <c r="A30" s="18" t="s">
        <v>130</v>
      </c>
      <c r="B30" s="19" t="s">
        <v>23</v>
      </c>
      <c r="C30" s="24"/>
      <c r="D30" s="28">
        <f>SUM(D31:D31)</f>
        <v>899.96799999999996</v>
      </c>
      <c r="E30" s="28">
        <f>SUM(E31:E31)</f>
        <v>899.97</v>
      </c>
      <c r="F30" s="25">
        <f t="shared" si="1"/>
        <v>100.00022223012375</v>
      </c>
    </row>
    <row r="31" spans="1:6" s="16" customFormat="1" ht="30" customHeight="1">
      <c r="A31" s="72" t="s">
        <v>131</v>
      </c>
      <c r="B31" s="73"/>
      <c r="C31" s="74" t="s">
        <v>21</v>
      </c>
      <c r="D31" s="70">
        <f>'приложение 5'!G205</f>
        <v>899.96799999999996</v>
      </c>
      <c r="E31" s="70">
        <f>'приложение 5'!H205</f>
        <v>899.97</v>
      </c>
      <c r="F31" s="71">
        <f t="shared" si="1"/>
        <v>100.00022223012375</v>
      </c>
    </row>
    <row r="32" spans="1:6" ht="27.75" customHeight="1">
      <c r="A32" s="18" t="s">
        <v>132</v>
      </c>
      <c r="B32" s="19" t="s">
        <v>107</v>
      </c>
      <c r="C32" s="19"/>
      <c r="D32" s="28">
        <f>+D33</f>
        <v>1239.8</v>
      </c>
      <c r="E32" s="28">
        <f>E33</f>
        <v>1220.4584</v>
      </c>
      <c r="F32" s="25">
        <f t="shared" si="1"/>
        <v>98.439941926117115</v>
      </c>
    </row>
    <row r="33" spans="1:6" ht="15.75" customHeight="1">
      <c r="A33" s="20" t="s">
        <v>133</v>
      </c>
      <c r="B33" s="21"/>
      <c r="C33" s="21" t="s">
        <v>35</v>
      </c>
      <c r="D33" s="23">
        <f>'приложение 5'!G213</f>
        <v>1239.8</v>
      </c>
      <c r="E33" s="23">
        <f>'приложение 5'!H213</f>
        <v>1220.4584</v>
      </c>
      <c r="F33" s="22">
        <f t="shared" si="1"/>
        <v>98.439941926117115</v>
      </c>
    </row>
    <row r="34" spans="1:6" ht="16.5" hidden="1" customHeight="1">
      <c r="A34" s="20" t="s">
        <v>134</v>
      </c>
      <c r="B34" s="21" t="s">
        <v>135</v>
      </c>
      <c r="C34" s="21" t="s">
        <v>135</v>
      </c>
      <c r="D34" s="23" t="e">
        <f>#REF!+#REF!+#REF!</f>
        <v>#REF!</v>
      </c>
      <c r="E34" s="23" t="e">
        <f>D34+#REF!+#REF!</f>
        <v>#REF!</v>
      </c>
      <c r="F34" s="22" t="e">
        <f t="shared" si="1"/>
        <v>#REF!</v>
      </c>
    </row>
    <row r="35" spans="1:6" ht="24" hidden="1" customHeight="1" thickBot="1">
      <c r="A35" s="20" t="s">
        <v>136</v>
      </c>
      <c r="B35" s="21" t="s">
        <v>137</v>
      </c>
      <c r="C35" s="21" t="s">
        <v>137</v>
      </c>
      <c r="D35" s="23" t="e">
        <f>#REF!+#REF!+#REF!</f>
        <v>#REF!</v>
      </c>
      <c r="E35" s="23" t="e">
        <f>D35+#REF!+#REF!</f>
        <v>#REF!</v>
      </c>
      <c r="F35" s="22" t="e">
        <f t="shared" si="1"/>
        <v>#REF!</v>
      </c>
    </row>
    <row r="36" spans="1:6" ht="12.75" hidden="1" customHeight="1" thickBot="1">
      <c r="A36" s="20" t="s">
        <v>138</v>
      </c>
      <c r="B36" s="21" t="s">
        <v>139</v>
      </c>
      <c r="C36" s="21" t="s">
        <v>139</v>
      </c>
      <c r="D36" s="23" t="e">
        <f>#REF!+#REF!+#REF!</f>
        <v>#REF!</v>
      </c>
      <c r="E36" s="23" t="e">
        <f>D36+#REF!+#REF!</f>
        <v>#REF!</v>
      </c>
      <c r="F36" s="22" t="e">
        <f t="shared" si="1"/>
        <v>#REF!</v>
      </c>
    </row>
    <row r="37" spans="1:6" s="8" customFormat="1" ht="16.5" customHeight="1" thickBot="1">
      <c r="A37" s="33" t="s">
        <v>140</v>
      </c>
      <c r="B37" s="34"/>
      <c r="C37" s="34"/>
      <c r="D37" s="126">
        <f>D32+D30+D28+D25+D21+D18+D16+D14+D9</f>
        <v>136950.72953000001</v>
      </c>
      <c r="E37" s="126">
        <f>++E28+E25+E21+E16+E9+E32+E18+E30+E14</f>
        <v>130485.01671000003</v>
      </c>
      <c r="F37" s="35">
        <f t="shared" si="1"/>
        <v>95.278803667428718</v>
      </c>
    </row>
    <row r="38" spans="1:6" ht="13.5" hidden="1" customHeight="1" thickBot="1">
      <c r="A38" s="36" t="s">
        <v>141</v>
      </c>
      <c r="B38" s="37"/>
      <c r="C38" s="37"/>
      <c r="D38" s="37"/>
    </row>
    <row r="39" spans="1:6" s="40" customFormat="1" ht="12.75" hidden="1" customHeight="1">
      <c r="A39" s="38" t="s">
        <v>142</v>
      </c>
      <c r="B39" s="39"/>
      <c r="C39" s="39"/>
      <c r="D39" s="39"/>
    </row>
    <row r="40" spans="1:6" ht="7.5" customHeight="1"/>
    <row r="41" spans="1:6" ht="12.75" customHeight="1">
      <c r="A41" s="41"/>
    </row>
    <row r="42" spans="1:6" ht="15" customHeight="1">
      <c r="A42" s="42"/>
    </row>
    <row r="43" spans="1:6" ht="15" customHeight="1">
      <c r="A43" s="42"/>
    </row>
    <row r="44" spans="1:6" ht="15" customHeight="1">
      <c r="A44" s="43"/>
    </row>
    <row r="45" spans="1:6" ht="15" customHeight="1">
      <c r="A45" s="44"/>
    </row>
    <row r="46" spans="1:6" ht="12.75" customHeight="1">
      <c r="A46" s="45"/>
    </row>
    <row r="47" spans="1:6" ht="12.75" customHeight="1">
      <c r="A47" s="45"/>
    </row>
    <row r="49" spans="1:1" ht="15">
      <c r="A49" s="45"/>
    </row>
    <row r="50" spans="1:1" ht="15">
      <c r="A50" s="44"/>
    </row>
    <row r="51" spans="1:1" ht="15">
      <c r="A51" s="45"/>
    </row>
    <row r="52" spans="1:1" ht="15">
      <c r="A52" s="45"/>
    </row>
    <row r="54" spans="1:1" ht="15">
      <c r="A54" s="45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1D70E-D119-4413-A506-45C8991DFF3B}">
  <sheetPr>
    <pageSetUpPr fitToPage="1"/>
  </sheetPr>
  <dimension ref="A1:K275"/>
  <sheetViews>
    <sheetView workbookViewId="0">
      <selection activeCell="F13" sqref="F13"/>
    </sheetView>
  </sheetViews>
  <sheetFormatPr defaultRowHeight="15.75"/>
  <cols>
    <col min="1" max="1" width="51" style="207" bestFit="1" customWidth="1"/>
    <col min="2" max="2" width="8.28515625" style="207" customWidth="1"/>
    <col min="3" max="3" width="6.85546875" style="207" customWidth="1"/>
    <col min="4" max="4" width="7.5703125" style="207" customWidth="1"/>
    <col min="5" max="5" width="10.85546875" style="207" customWidth="1"/>
    <col min="6" max="6" width="8.28515625" style="207" customWidth="1"/>
    <col min="7" max="8" width="4.7109375" style="207" customWidth="1"/>
    <col min="9" max="9" width="13.140625" style="217" customWidth="1"/>
    <col min="10" max="10" width="12.85546875" style="221" customWidth="1"/>
    <col min="11" max="11" width="13.5703125" style="221" customWidth="1"/>
    <col min="12" max="16384" width="9.140625" style="207"/>
  </cols>
  <sheetData>
    <row r="1" spans="1:11" ht="15.75" customHeight="1">
      <c r="A1" s="1"/>
      <c r="B1" s="1"/>
      <c r="C1" s="1"/>
      <c r="D1" s="1"/>
      <c r="E1" s="1"/>
      <c r="F1" s="218" t="s">
        <v>357</v>
      </c>
      <c r="G1" s="218"/>
      <c r="H1" s="218"/>
      <c r="I1" s="219"/>
      <c r="J1" s="223"/>
    </row>
    <row r="2" spans="1:11" ht="15.75" customHeight="1">
      <c r="A2" s="1"/>
      <c r="B2" s="1"/>
      <c r="C2" s="1"/>
      <c r="D2" s="1"/>
      <c r="E2" s="1"/>
      <c r="F2" s="218" t="s">
        <v>419</v>
      </c>
      <c r="G2" s="218"/>
      <c r="H2" s="218"/>
      <c r="I2" s="219"/>
      <c r="J2" s="223"/>
    </row>
    <row r="3" spans="1:11" ht="15.75" customHeight="1">
      <c r="A3" s="1"/>
      <c r="B3" s="1"/>
      <c r="C3" s="1"/>
      <c r="D3" s="1"/>
      <c r="E3" s="1"/>
      <c r="F3" s="218" t="s">
        <v>84</v>
      </c>
      <c r="G3" s="218"/>
      <c r="H3" s="218"/>
      <c r="I3" s="219"/>
      <c r="J3" s="223"/>
    </row>
    <row r="4" spans="1:11" ht="15.75" customHeight="1">
      <c r="A4" s="1"/>
      <c r="B4" s="1"/>
      <c r="C4" s="1"/>
      <c r="D4" s="1"/>
      <c r="E4" s="1"/>
      <c r="F4" s="218" t="s">
        <v>534</v>
      </c>
      <c r="G4" s="218"/>
      <c r="H4" s="218"/>
      <c r="I4" s="219"/>
      <c r="J4" s="223"/>
    </row>
    <row r="5" spans="1:11" ht="15" customHeight="1">
      <c r="A5" s="245" t="s">
        <v>533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</row>
    <row r="6" spans="1:11" ht="15" customHeight="1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ht="15">
      <c r="A7" s="246"/>
      <c r="B7" s="246"/>
      <c r="C7" s="246"/>
      <c r="D7" s="246"/>
      <c r="E7" s="246"/>
      <c r="F7" s="246"/>
      <c r="G7" s="246"/>
      <c r="H7" s="246"/>
      <c r="I7" s="246"/>
      <c r="J7" s="246"/>
      <c r="K7" s="246"/>
    </row>
    <row r="8" spans="1:11" ht="27.75" customHeight="1">
      <c r="A8" s="250" t="s">
        <v>227</v>
      </c>
      <c r="B8" s="250" t="s">
        <v>2</v>
      </c>
      <c r="C8" s="250" t="s">
        <v>327</v>
      </c>
      <c r="D8" s="250" t="s">
        <v>327</v>
      </c>
      <c r="E8" s="250" t="s">
        <v>327</v>
      </c>
      <c r="F8" s="250" t="s">
        <v>1</v>
      </c>
      <c r="G8" s="251" t="s">
        <v>436</v>
      </c>
      <c r="H8" s="252"/>
      <c r="I8" s="250" t="s">
        <v>437</v>
      </c>
      <c r="J8" s="247" t="s">
        <v>425</v>
      </c>
      <c r="K8" s="247" t="s">
        <v>345</v>
      </c>
    </row>
    <row r="9" spans="1:11" ht="15">
      <c r="A9" s="250"/>
      <c r="B9" s="250" t="s">
        <v>327</v>
      </c>
      <c r="C9" s="250" t="s">
        <v>327</v>
      </c>
      <c r="D9" s="250" t="s">
        <v>327</v>
      </c>
      <c r="E9" s="250" t="s">
        <v>327</v>
      </c>
      <c r="F9" s="250" t="s">
        <v>328</v>
      </c>
      <c r="G9" s="253"/>
      <c r="H9" s="254"/>
      <c r="I9" s="250" t="s">
        <v>111</v>
      </c>
      <c r="J9" s="248"/>
      <c r="K9" s="248"/>
    </row>
    <row r="10" spans="1:11" ht="15">
      <c r="A10" s="250"/>
      <c r="B10" s="250" t="s">
        <v>327</v>
      </c>
      <c r="C10" s="250" t="s">
        <v>327</v>
      </c>
      <c r="D10" s="250" t="s">
        <v>327</v>
      </c>
      <c r="E10" s="250" t="s">
        <v>327</v>
      </c>
      <c r="F10" s="250" t="s">
        <v>328</v>
      </c>
      <c r="G10" s="255"/>
      <c r="H10" s="256"/>
      <c r="I10" s="250" t="s">
        <v>111</v>
      </c>
      <c r="J10" s="249"/>
      <c r="K10" s="249"/>
    </row>
    <row r="11" spans="1:11" ht="31.5">
      <c r="A11" s="208" t="s">
        <v>229</v>
      </c>
      <c r="B11" s="108" t="s">
        <v>438</v>
      </c>
      <c r="C11" s="108" t="s">
        <v>439</v>
      </c>
      <c r="D11" s="108" t="s">
        <v>152</v>
      </c>
      <c r="E11" s="108" t="s">
        <v>440</v>
      </c>
      <c r="F11" s="209"/>
      <c r="G11" s="108"/>
      <c r="H11" s="108"/>
      <c r="I11" s="210">
        <f>I12+I70</f>
        <v>23854.115000000002</v>
      </c>
      <c r="J11" s="210">
        <f>J12+J70</f>
        <v>21851.728510000001</v>
      </c>
      <c r="K11" s="220">
        <f>J11/I11*100</f>
        <v>91.605697842908867</v>
      </c>
    </row>
    <row r="12" spans="1:11" ht="31.5">
      <c r="A12" s="211" t="s">
        <v>231</v>
      </c>
      <c r="B12" s="109" t="s">
        <v>441</v>
      </c>
      <c r="C12" s="109" t="s">
        <v>439</v>
      </c>
      <c r="D12" s="109" t="s">
        <v>152</v>
      </c>
      <c r="E12" s="109" t="s">
        <v>440</v>
      </c>
      <c r="F12" s="206"/>
      <c r="G12" s="109"/>
      <c r="H12" s="109"/>
      <c r="I12" s="212">
        <f>I13+I39</f>
        <v>19797.935000000001</v>
      </c>
      <c r="J12" s="212">
        <f>J13+J39</f>
        <v>18681.820540000001</v>
      </c>
      <c r="K12" s="222">
        <f>J12/I12*100</f>
        <v>94.362470328344855</v>
      </c>
    </row>
    <row r="13" spans="1:11" ht="31.5">
      <c r="A13" s="211" t="s">
        <v>237</v>
      </c>
      <c r="B13" s="109" t="s">
        <v>441</v>
      </c>
      <c r="C13" s="109" t="s">
        <v>442</v>
      </c>
      <c r="D13" s="109" t="s">
        <v>152</v>
      </c>
      <c r="E13" s="109" t="s">
        <v>440</v>
      </c>
      <c r="F13" s="206"/>
      <c r="G13" s="109"/>
      <c r="H13" s="109"/>
      <c r="I13" s="212">
        <f>I14</f>
        <v>4330.9500000000007</v>
      </c>
      <c r="J13" s="212">
        <f>J14</f>
        <v>3451.9615399999998</v>
      </c>
      <c r="K13" s="222">
        <f t="shared" ref="K13:K76" si="0">J13/I13*100</f>
        <v>79.704488391692337</v>
      </c>
    </row>
    <row r="14" spans="1:11" ht="31.5">
      <c r="A14" s="211" t="s">
        <v>239</v>
      </c>
      <c r="B14" s="109" t="s">
        <v>441</v>
      </c>
      <c r="C14" s="109" t="s">
        <v>442</v>
      </c>
      <c r="D14" s="109" t="s">
        <v>156</v>
      </c>
      <c r="E14" s="109" t="s">
        <v>440</v>
      </c>
      <c r="F14" s="206"/>
      <c r="G14" s="109"/>
      <c r="H14" s="109"/>
      <c r="I14" s="212">
        <f>I15+I23+I27+I31+I35</f>
        <v>4330.9500000000007</v>
      </c>
      <c r="J14" s="212">
        <f>J15+J23+J27+J31+J35</f>
        <v>3451.9615399999998</v>
      </c>
      <c r="K14" s="222">
        <f t="shared" si="0"/>
        <v>79.704488391692337</v>
      </c>
    </row>
    <row r="15" spans="1:11" ht="31.5">
      <c r="A15" s="211" t="s">
        <v>331</v>
      </c>
      <c r="B15" s="109" t="s">
        <v>441</v>
      </c>
      <c r="C15" s="109" t="s">
        <v>442</v>
      </c>
      <c r="D15" s="109" t="s">
        <v>156</v>
      </c>
      <c r="E15" s="109" t="s">
        <v>443</v>
      </c>
      <c r="F15" s="206" t="s">
        <v>444</v>
      </c>
      <c r="G15" s="109"/>
      <c r="H15" s="109"/>
      <c r="I15" s="212">
        <f>I16</f>
        <v>4130.62</v>
      </c>
      <c r="J15" s="212">
        <f>J16</f>
        <v>3324.2639999999997</v>
      </c>
      <c r="K15" s="222">
        <f t="shared" si="0"/>
        <v>80.478572224024475</v>
      </c>
    </row>
    <row r="16" spans="1:11" ht="47.25">
      <c r="A16" s="211" t="s">
        <v>445</v>
      </c>
      <c r="B16" s="109" t="s">
        <v>441</v>
      </c>
      <c r="C16" s="109" t="s">
        <v>442</v>
      </c>
      <c r="D16" s="109" t="s">
        <v>156</v>
      </c>
      <c r="E16" s="109" t="s">
        <v>443</v>
      </c>
      <c r="F16" s="206" t="s">
        <v>446</v>
      </c>
      <c r="G16" s="109"/>
      <c r="H16" s="109"/>
      <c r="I16" s="212">
        <f>I17+I19+I21</f>
        <v>4130.62</v>
      </c>
      <c r="J16" s="212">
        <f>J17+J19+J21</f>
        <v>3324.2639999999997</v>
      </c>
      <c r="K16" s="222">
        <f t="shared" si="0"/>
        <v>80.478572224024475</v>
      </c>
    </row>
    <row r="17" spans="1:11" ht="31.5">
      <c r="A17" s="211" t="s">
        <v>161</v>
      </c>
      <c r="B17" s="109" t="s">
        <v>441</v>
      </c>
      <c r="C17" s="109" t="s">
        <v>442</v>
      </c>
      <c r="D17" s="109" t="s">
        <v>156</v>
      </c>
      <c r="E17" s="109" t="s">
        <v>443</v>
      </c>
      <c r="F17" s="206" t="s">
        <v>447</v>
      </c>
      <c r="G17" s="109"/>
      <c r="H17" s="109"/>
      <c r="I17" s="212">
        <f>I18</f>
        <v>841.62</v>
      </c>
      <c r="J17" s="212">
        <f>J18</f>
        <v>837.952</v>
      </c>
      <c r="K17" s="222">
        <f t="shared" si="0"/>
        <v>99.564173855184052</v>
      </c>
    </row>
    <row r="18" spans="1:11" ht="63">
      <c r="A18" s="211" t="s">
        <v>8</v>
      </c>
      <c r="B18" s="109" t="s">
        <v>441</v>
      </c>
      <c r="C18" s="109" t="s">
        <v>442</v>
      </c>
      <c r="D18" s="109" t="s">
        <v>156</v>
      </c>
      <c r="E18" s="109" t="s">
        <v>443</v>
      </c>
      <c r="F18" s="206" t="s">
        <v>447</v>
      </c>
      <c r="G18" s="109" t="s">
        <v>156</v>
      </c>
      <c r="H18" s="109" t="s">
        <v>153</v>
      </c>
      <c r="I18" s="212">
        <v>841.62</v>
      </c>
      <c r="J18" s="222">
        <v>837.952</v>
      </c>
      <c r="K18" s="222">
        <f t="shared" si="0"/>
        <v>99.564173855184052</v>
      </c>
    </row>
    <row r="19" spans="1:11">
      <c r="A19" s="211" t="s">
        <v>151</v>
      </c>
      <c r="B19" s="109" t="s">
        <v>441</v>
      </c>
      <c r="C19" s="109" t="s">
        <v>442</v>
      </c>
      <c r="D19" s="109" t="s">
        <v>156</v>
      </c>
      <c r="E19" s="109" t="s">
        <v>443</v>
      </c>
      <c r="F19" s="206" t="s">
        <v>448</v>
      </c>
      <c r="G19" s="109"/>
      <c r="H19" s="109"/>
      <c r="I19" s="212">
        <f>I20</f>
        <v>2569</v>
      </c>
      <c r="J19" s="212">
        <f>J20</f>
        <v>1851.5650000000001</v>
      </c>
      <c r="K19" s="222">
        <f t="shared" si="0"/>
        <v>72.073374854028799</v>
      </c>
    </row>
    <row r="20" spans="1:11" ht="63">
      <c r="A20" s="211" t="s">
        <v>8</v>
      </c>
      <c r="B20" s="109" t="s">
        <v>441</v>
      </c>
      <c r="C20" s="109" t="s">
        <v>442</v>
      </c>
      <c r="D20" s="109" t="s">
        <v>156</v>
      </c>
      <c r="E20" s="109" t="s">
        <v>443</v>
      </c>
      <c r="F20" s="206" t="s">
        <v>448</v>
      </c>
      <c r="G20" s="109" t="s">
        <v>156</v>
      </c>
      <c r="H20" s="109" t="s">
        <v>153</v>
      </c>
      <c r="I20" s="212">
        <v>2569</v>
      </c>
      <c r="J20" s="222">
        <v>1851.5650000000001</v>
      </c>
      <c r="K20" s="222">
        <f t="shared" si="0"/>
        <v>72.073374854028799</v>
      </c>
    </row>
    <row r="21" spans="1:11">
      <c r="A21" s="211" t="s">
        <v>159</v>
      </c>
      <c r="B21" s="109" t="s">
        <v>441</v>
      </c>
      <c r="C21" s="109" t="s">
        <v>442</v>
      </c>
      <c r="D21" s="109" t="s">
        <v>156</v>
      </c>
      <c r="E21" s="109" t="s">
        <v>443</v>
      </c>
      <c r="F21" s="206" t="s">
        <v>449</v>
      </c>
      <c r="G21" s="109"/>
      <c r="H21" s="109"/>
      <c r="I21" s="212">
        <f>I22</f>
        <v>720</v>
      </c>
      <c r="J21" s="212">
        <f>J22</f>
        <v>634.74699999999996</v>
      </c>
      <c r="K21" s="222">
        <f t="shared" si="0"/>
        <v>88.159305555555548</v>
      </c>
    </row>
    <row r="22" spans="1:11" ht="63">
      <c r="A22" s="211" t="s">
        <v>8</v>
      </c>
      <c r="B22" s="109" t="s">
        <v>441</v>
      </c>
      <c r="C22" s="109" t="s">
        <v>442</v>
      </c>
      <c r="D22" s="109" t="s">
        <v>156</v>
      </c>
      <c r="E22" s="109" t="s">
        <v>443</v>
      </c>
      <c r="F22" s="206" t="s">
        <v>449</v>
      </c>
      <c r="G22" s="109" t="s">
        <v>156</v>
      </c>
      <c r="H22" s="109" t="s">
        <v>153</v>
      </c>
      <c r="I22" s="212">
        <v>720</v>
      </c>
      <c r="J22" s="222">
        <v>634.74699999999996</v>
      </c>
      <c r="K22" s="222">
        <f t="shared" si="0"/>
        <v>88.159305555555548</v>
      </c>
    </row>
    <row r="23" spans="1:11" ht="31.5">
      <c r="A23" s="211" t="s">
        <v>333</v>
      </c>
      <c r="B23" s="109" t="s">
        <v>441</v>
      </c>
      <c r="C23" s="109" t="s">
        <v>442</v>
      </c>
      <c r="D23" s="109" t="s">
        <v>156</v>
      </c>
      <c r="E23" s="109" t="s">
        <v>443</v>
      </c>
      <c r="F23" s="206" t="s">
        <v>450</v>
      </c>
      <c r="G23" s="109"/>
      <c r="H23" s="109"/>
      <c r="I23" s="212">
        <f>I24</f>
        <v>74.510000000000005</v>
      </c>
      <c r="J23" s="212">
        <f>J24</f>
        <v>29.946000000000002</v>
      </c>
      <c r="K23" s="222">
        <f t="shared" si="0"/>
        <v>40.190578445846192</v>
      </c>
    </row>
    <row r="24" spans="1:11">
      <c r="A24" s="211" t="s">
        <v>31</v>
      </c>
      <c r="B24" s="109" t="s">
        <v>441</v>
      </c>
      <c r="C24" s="109" t="s">
        <v>442</v>
      </c>
      <c r="D24" s="109" t="s">
        <v>156</v>
      </c>
      <c r="E24" s="109" t="s">
        <v>443</v>
      </c>
      <c r="F24" s="206" t="s">
        <v>451</v>
      </c>
      <c r="G24" s="109"/>
      <c r="H24" s="109"/>
      <c r="I24" s="212">
        <f>I25+I26</f>
        <v>74.510000000000005</v>
      </c>
      <c r="J24" s="212">
        <f>J25+J26</f>
        <v>29.946000000000002</v>
      </c>
      <c r="K24" s="222">
        <f t="shared" si="0"/>
        <v>40.190578445846192</v>
      </c>
    </row>
    <row r="25" spans="1:11" ht="63">
      <c r="A25" s="211" t="s">
        <v>8</v>
      </c>
      <c r="B25" s="109" t="s">
        <v>441</v>
      </c>
      <c r="C25" s="109" t="s">
        <v>442</v>
      </c>
      <c r="D25" s="109" t="s">
        <v>156</v>
      </c>
      <c r="E25" s="109" t="s">
        <v>443</v>
      </c>
      <c r="F25" s="206" t="s">
        <v>451</v>
      </c>
      <c r="G25" s="109" t="s">
        <v>156</v>
      </c>
      <c r="H25" s="109" t="s">
        <v>153</v>
      </c>
      <c r="I25" s="212">
        <v>24.51</v>
      </c>
      <c r="J25" s="222">
        <v>0</v>
      </c>
      <c r="K25" s="222">
        <f t="shared" si="0"/>
        <v>0</v>
      </c>
    </row>
    <row r="26" spans="1:11">
      <c r="A26" s="211" t="s">
        <v>14</v>
      </c>
      <c r="B26" s="109" t="s">
        <v>441</v>
      </c>
      <c r="C26" s="109" t="s">
        <v>442</v>
      </c>
      <c r="D26" s="109" t="s">
        <v>156</v>
      </c>
      <c r="E26" s="109" t="s">
        <v>443</v>
      </c>
      <c r="F26" s="206" t="s">
        <v>451</v>
      </c>
      <c r="G26" s="109" t="s">
        <v>156</v>
      </c>
      <c r="H26" s="109" t="s">
        <v>172</v>
      </c>
      <c r="I26" s="212">
        <v>50</v>
      </c>
      <c r="J26" s="222">
        <v>29.946000000000002</v>
      </c>
      <c r="K26" s="222">
        <f t="shared" si="0"/>
        <v>59.892000000000003</v>
      </c>
    </row>
    <row r="27" spans="1:11">
      <c r="A27" s="211" t="s">
        <v>337</v>
      </c>
      <c r="B27" s="109" t="s">
        <v>441</v>
      </c>
      <c r="C27" s="109" t="s">
        <v>442</v>
      </c>
      <c r="D27" s="109" t="s">
        <v>156</v>
      </c>
      <c r="E27" s="109" t="s">
        <v>443</v>
      </c>
      <c r="F27" s="206" t="s">
        <v>452</v>
      </c>
      <c r="G27" s="109"/>
      <c r="H27" s="109"/>
      <c r="I27" s="212">
        <f t="shared" ref="I27:J29" si="1">I28</f>
        <v>52.3</v>
      </c>
      <c r="J27" s="212">
        <f t="shared" si="1"/>
        <v>37.411540000000002</v>
      </c>
      <c r="K27" s="222">
        <f t="shared" si="0"/>
        <v>71.532581261950284</v>
      </c>
    </row>
    <row r="28" spans="1:11">
      <c r="A28" s="211" t="s">
        <v>453</v>
      </c>
      <c r="B28" s="109" t="s">
        <v>441</v>
      </c>
      <c r="C28" s="109" t="s">
        <v>442</v>
      </c>
      <c r="D28" s="109" t="s">
        <v>156</v>
      </c>
      <c r="E28" s="109" t="s">
        <v>443</v>
      </c>
      <c r="F28" s="206" t="s">
        <v>454</v>
      </c>
      <c r="G28" s="109"/>
      <c r="H28" s="109"/>
      <c r="I28" s="212">
        <f t="shared" si="1"/>
        <v>52.3</v>
      </c>
      <c r="J28" s="212">
        <f t="shared" si="1"/>
        <v>37.411540000000002</v>
      </c>
      <c r="K28" s="222">
        <f t="shared" si="0"/>
        <v>71.532581261950284</v>
      </c>
    </row>
    <row r="29" spans="1:11">
      <c r="A29" s="211" t="s">
        <v>403</v>
      </c>
      <c r="B29" s="109" t="s">
        <v>441</v>
      </c>
      <c r="C29" s="109" t="s">
        <v>442</v>
      </c>
      <c r="D29" s="109" t="s">
        <v>156</v>
      </c>
      <c r="E29" s="109" t="s">
        <v>443</v>
      </c>
      <c r="F29" s="206" t="s">
        <v>455</v>
      </c>
      <c r="G29" s="109"/>
      <c r="H29" s="109"/>
      <c r="I29" s="212">
        <f t="shared" si="1"/>
        <v>52.3</v>
      </c>
      <c r="J29" s="212">
        <f t="shared" si="1"/>
        <v>37.411540000000002</v>
      </c>
      <c r="K29" s="222">
        <f t="shared" si="0"/>
        <v>71.532581261950284</v>
      </c>
    </row>
    <row r="30" spans="1:11" ht="63">
      <c r="A30" s="211" t="s">
        <v>8</v>
      </c>
      <c r="B30" s="109" t="s">
        <v>441</v>
      </c>
      <c r="C30" s="109" t="s">
        <v>442</v>
      </c>
      <c r="D30" s="109" t="s">
        <v>156</v>
      </c>
      <c r="E30" s="109" t="s">
        <v>443</v>
      </c>
      <c r="F30" s="206" t="s">
        <v>455</v>
      </c>
      <c r="G30" s="109" t="s">
        <v>156</v>
      </c>
      <c r="H30" s="109" t="s">
        <v>153</v>
      </c>
      <c r="I30" s="212">
        <v>52.3</v>
      </c>
      <c r="J30" s="222">
        <v>37.411540000000002</v>
      </c>
      <c r="K30" s="222">
        <f t="shared" si="0"/>
        <v>71.532581261950284</v>
      </c>
    </row>
    <row r="31" spans="1:11" ht="31.5">
      <c r="A31" s="211" t="s">
        <v>331</v>
      </c>
      <c r="B31" s="109" t="s">
        <v>441</v>
      </c>
      <c r="C31" s="109" t="s">
        <v>442</v>
      </c>
      <c r="D31" s="109" t="s">
        <v>156</v>
      </c>
      <c r="E31" s="109" t="s">
        <v>456</v>
      </c>
      <c r="F31" s="206" t="s">
        <v>444</v>
      </c>
      <c r="G31" s="109"/>
      <c r="H31" s="109"/>
      <c r="I31" s="212">
        <f t="shared" ref="I31:J33" si="2">I32</f>
        <v>70</v>
      </c>
      <c r="J31" s="212">
        <f t="shared" si="2"/>
        <v>56.82</v>
      </c>
      <c r="K31" s="222">
        <f t="shared" si="0"/>
        <v>81.171428571428578</v>
      </c>
    </row>
    <row r="32" spans="1:11" ht="47.25">
      <c r="A32" s="211" t="s">
        <v>445</v>
      </c>
      <c r="B32" s="109" t="s">
        <v>441</v>
      </c>
      <c r="C32" s="109" t="s">
        <v>442</v>
      </c>
      <c r="D32" s="109" t="s">
        <v>156</v>
      </c>
      <c r="E32" s="109" t="s">
        <v>456</v>
      </c>
      <c r="F32" s="206" t="s">
        <v>446</v>
      </c>
      <c r="G32" s="109"/>
      <c r="H32" s="109"/>
      <c r="I32" s="212">
        <f t="shared" si="2"/>
        <v>70</v>
      </c>
      <c r="J32" s="212">
        <f t="shared" si="2"/>
        <v>56.82</v>
      </c>
      <c r="K32" s="222">
        <f t="shared" si="0"/>
        <v>81.171428571428578</v>
      </c>
    </row>
    <row r="33" spans="1:11">
      <c r="A33" s="211" t="s">
        <v>151</v>
      </c>
      <c r="B33" s="109" t="s">
        <v>441</v>
      </c>
      <c r="C33" s="109" t="s">
        <v>442</v>
      </c>
      <c r="D33" s="109" t="s">
        <v>156</v>
      </c>
      <c r="E33" s="109" t="s">
        <v>456</v>
      </c>
      <c r="F33" s="206" t="s">
        <v>448</v>
      </c>
      <c r="G33" s="109"/>
      <c r="H33" s="109"/>
      <c r="I33" s="212">
        <f t="shared" si="2"/>
        <v>70</v>
      </c>
      <c r="J33" s="212">
        <f t="shared" si="2"/>
        <v>56.82</v>
      </c>
      <c r="K33" s="222">
        <f t="shared" si="0"/>
        <v>81.171428571428578</v>
      </c>
    </row>
    <row r="34" spans="1:11" ht="63">
      <c r="A34" s="211" t="s">
        <v>8</v>
      </c>
      <c r="B34" s="109" t="s">
        <v>441</v>
      </c>
      <c r="C34" s="109" t="s">
        <v>442</v>
      </c>
      <c r="D34" s="109" t="s">
        <v>156</v>
      </c>
      <c r="E34" s="109" t="s">
        <v>456</v>
      </c>
      <c r="F34" s="206" t="s">
        <v>448</v>
      </c>
      <c r="G34" s="109" t="s">
        <v>156</v>
      </c>
      <c r="H34" s="109" t="s">
        <v>153</v>
      </c>
      <c r="I34" s="212">
        <v>70</v>
      </c>
      <c r="J34" s="222">
        <v>56.82</v>
      </c>
      <c r="K34" s="222">
        <f t="shared" si="0"/>
        <v>81.171428571428578</v>
      </c>
    </row>
    <row r="35" spans="1:11" ht="31.5">
      <c r="A35" s="211" t="s">
        <v>331</v>
      </c>
      <c r="B35" s="109" t="s">
        <v>441</v>
      </c>
      <c r="C35" s="109" t="s">
        <v>442</v>
      </c>
      <c r="D35" s="109" t="s">
        <v>156</v>
      </c>
      <c r="E35" s="109" t="s">
        <v>457</v>
      </c>
      <c r="F35" s="206" t="s">
        <v>444</v>
      </c>
      <c r="G35" s="109"/>
      <c r="H35" s="109"/>
      <c r="I35" s="212">
        <f t="shared" ref="I35:J37" si="3">I36</f>
        <v>3.52</v>
      </c>
      <c r="J35" s="212">
        <f t="shared" si="3"/>
        <v>3.52</v>
      </c>
      <c r="K35" s="222">
        <f t="shared" si="0"/>
        <v>100</v>
      </c>
    </row>
    <row r="36" spans="1:11" ht="47.25">
      <c r="A36" s="211" t="s">
        <v>445</v>
      </c>
      <c r="B36" s="109" t="s">
        <v>441</v>
      </c>
      <c r="C36" s="109" t="s">
        <v>442</v>
      </c>
      <c r="D36" s="109" t="s">
        <v>156</v>
      </c>
      <c r="E36" s="109" t="s">
        <v>457</v>
      </c>
      <c r="F36" s="206" t="s">
        <v>446</v>
      </c>
      <c r="G36" s="109"/>
      <c r="H36" s="109"/>
      <c r="I36" s="212">
        <f t="shared" si="3"/>
        <v>3.52</v>
      </c>
      <c r="J36" s="212">
        <f t="shared" si="3"/>
        <v>3.52</v>
      </c>
      <c r="K36" s="222">
        <f t="shared" si="0"/>
        <v>100</v>
      </c>
    </row>
    <row r="37" spans="1:11">
      <c r="A37" s="211" t="s">
        <v>151</v>
      </c>
      <c r="B37" s="109" t="s">
        <v>441</v>
      </c>
      <c r="C37" s="109" t="s">
        <v>442</v>
      </c>
      <c r="D37" s="109" t="s">
        <v>156</v>
      </c>
      <c r="E37" s="109" t="s">
        <v>457</v>
      </c>
      <c r="F37" s="206" t="s">
        <v>448</v>
      </c>
      <c r="G37" s="109"/>
      <c r="H37" s="109"/>
      <c r="I37" s="212">
        <f t="shared" si="3"/>
        <v>3.52</v>
      </c>
      <c r="J37" s="212">
        <f t="shared" si="3"/>
        <v>3.52</v>
      </c>
      <c r="K37" s="222">
        <f t="shared" si="0"/>
        <v>100</v>
      </c>
    </row>
    <row r="38" spans="1:11" ht="63">
      <c r="A38" s="211" t="s">
        <v>8</v>
      </c>
      <c r="B38" s="109" t="s">
        <v>441</v>
      </c>
      <c r="C38" s="109" t="s">
        <v>442</v>
      </c>
      <c r="D38" s="109" t="s">
        <v>156</v>
      </c>
      <c r="E38" s="109" t="s">
        <v>457</v>
      </c>
      <c r="F38" s="206" t="s">
        <v>448</v>
      </c>
      <c r="G38" s="109" t="s">
        <v>156</v>
      </c>
      <c r="H38" s="109" t="s">
        <v>153</v>
      </c>
      <c r="I38" s="212">
        <v>3.52</v>
      </c>
      <c r="J38" s="222">
        <v>3.52</v>
      </c>
      <c r="K38" s="222">
        <f t="shared" si="0"/>
        <v>100</v>
      </c>
    </row>
    <row r="39" spans="1:11" ht="31.5">
      <c r="A39" s="211" t="s">
        <v>233</v>
      </c>
      <c r="B39" s="109" t="s">
        <v>441</v>
      </c>
      <c r="C39" s="109" t="s">
        <v>458</v>
      </c>
      <c r="D39" s="109" t="s">
        <v>152</v>
      </c>
      <c r="E39" s="109" t="s">
        <v>440</v>
      </c>
      <c r="F39" s="206"/>
      <c r="G39" s="109"/>
      <c r="H39" s="109"/>
      <c r="I39" s="212">
        <f>I40+I59</f>
        <v>15466.985000000001</v>
      </c>
      <c r="J39" s="212">
        <f>J40+J59</f>
        <v>15229.859</v>
      </c>
      <c r="K39" s="222">
        <f t="shared" si="0"/>
        <v>98.46688931294625</v>
      </c>
    </row>
    <row r="40" spans="1:11">
      <c r="A40" s="211" t="s">
        <v>243</v>
      </c>
      <c r="B40" s="109" t="s">
        <v>441</v>
      </c>
      <c r="C40" s="109" t="s">
        <v>458</v>
      </c>
      <c r="D40" s="109" t="s">
        <v>149</v>
      </c>
      <c r="E40" s="109" t="s">
        <v>440</v>
      </c>
      <c r="F40" s="206"/>
      <c r="G40" s="109"/>
      <c r="H40" s="109"/>
      <c r="I40" s="212">
        <f>I41+I47+I55</f>
        <v>13756.835000000001</v>
      </c>
      <c r="J40" s="212">
        <f>J41+J47+J55</f>
        <v>13536.34</v>
      </c>
      <c r="K40" s="222">
        <f t="shared" si="0"/>
        <v>98.397196738930134</v>
      </c>
    </row>
    <row r="41" spans="1:11" ht="78.75">
      <c r="A41" s="211" t="s">
        <v>329</v>
      </c>
      <c r="B41" s="109" t="s">
        <v>441</v>
      </c>
      <c r="C41" s="109" t="s">
        <v>458</v>
      </c>
      <c r="D41" s="109" t="s">
        <v>149</v>
      </c>
      <c r="E41" s="109" t="s">
        <v>459</v>
      </c>
      <c r="F41" s="206" t="s">
        <v>460</v>
      </c>
      <c r="G41" s="109"/>
      <c r="H41" s="109"/>
      <c r="I41" s="212">
        <f>I42</f>
        <v>11486.81</v>
      </c>
      <c r="J41" s="212">
        <f>J42</f>
        <v>11360.669</v>
      </c>
      <c r="K41" s="222">
        <f t="shared" si="0"/>
        <v>98.901862222845153</v>
      </c>
    </row>
    <row r="42" spans="1:11" ht="31.5">
      <c r="A42" s="211" t="s">
        <v>461</v>
      </c>
      <c r="B42" s="109" t="s">
        <v>441</v>
      </c>
      <c r="C42" s="109" t="s">
        <v>458</v>
      </c>
      <c r="D42" s="109" t="s">
        <v>149</v>
      </c>
      <c r="E42" s="109" t="s">
        <v>459</v>
      </c>
      <c r="F42" s="206" t="s">
        <v>462</v>
      </c>
      <c r="G42" s="109"/>
      <c r="H42" s="109"/>
      <c r="I42" s="212">
        <f>I43+I45</f>
        <v>11486.81</v>
      </c>
      <c r="J42" s="212">
        <f>J43+J45</f>
        <v>11360.669</v>
      </c>
      <c r="K42" s="222">
        <f t="shared" si="0"/>
        <v>98.901862222845153</v>
      </c>
    </row>
    <row r="43" spans="1:11" ht="31.5">
      <c r="A43" s="211" t="s">
        <v>171</v>
      </c>
      <c r="B43" s="109" t="s">
        <v>441</v>
      </c>
      <c r="C43" s="109" t="s">
        <v>458</v>
      </c>
      <c r="D43" s="109" t="s">
        <v>149</v>
      </c>
      <c r="E43" s="109" t="s">
        <v>459</v>
      </c>
      <c r="F43" s="206" t="s">
        <v>463</v>
      </c>
      <c r="G43" s="109"/>
      <c r="H43" s="109"/>
      <c r="I43" s="212">
        <f>I44</f>
        <v>8789.67</v>
      </c>
      <c r="J43" s="212">
        <f>J44</f>
        <v>8721.8389999999999</v>
      </c>
      <c r="K43" s="222">
        <f t="shared" si="0"/>
        <v>99.228287296337641</v>
      </c>
    </row>
    <row r="44" spans="1:11" ht="63">
      <c r="A44" s="211" t="s">
        <v>8</v>
      </c>
      <c r="B44" s="109" t="s">
        <v>441</v>
      </c>
      <c r="C44" s="109" t="s">
        <v>458</v>
      </c>
      <c r="D44" s="109" t="s">
        <v>149</v>
      </c>
      <c r="E44" s="109" t="s">
        <v>459</v>
      </c>
      <c r="F44" s="206" t="s">
        <v>463</v>
      </c>
      <c r="G44" s="109" t="s">
        <v>156</v>
      </c>
      <c r="H44" s="109" t="s">
        <v>153</v>
      </c>
      <c r="I44" s="212">
        <v>8789.67</v>
      </c>
      <c r="J44" s="222">
        <v>8721.8389999999999</v>
      </c>
      <c r="K44" s="222">
        <f t="shared" si="0"/>
        <v>99.228287296337641</v>
      </c>
    </row>
    <row r="45" spans="1:11" ht="63">
      <c r="A45" s="211" t="s">
        <v>170</v>
      </c>
      <c r="B45" s="109" t="s">
        <v>441</v>
      </c>
      <c r="C45" s="109" t="s">
        <v>458</v>
      </c>
      <c r="D45" s="109" t="s">
        <v>149</v>
      </c>
      <c r="E45" s="109" t="s">
        <v>459</v>
      </c>
      <c r="F45" s="206" t="s">
        <v>464</v>
      </c>
      <c r="G45" s="109"/>
      <c r="H45" s="109"/>
      <c r="I45" s="212">
        <f>I46</f>
        <v>2697.14</v>
      </c>
      <c r="J45" s="212">
        <f>J46</f>
        <v>2638.83</v>
      </c>
      <c r="K45" s="222">
        <f t="shared" si="0"/>
        <v>97.838080336949503</v>
      </c>
    </row>
    <row r="46" spans="1:11" ht="63">
      <c r="A46" s="211" t="s">
        <v>8</v>
      </c>
      <c r="B46" s="109" t="s">
        <v>441</v>
      </c>
      <c r="C46" s="109" t="s">
        <v>458</v>
      </c>
      <c r="D46" s="109" t="s">
        <v>149</v>
      </c>
      <c r="E46" s="109" t="s">
        <v>459</v>
      </c>
      <c r="F46" s="206" t="s">
        <v>464</v>
      </c>
      <c r="G46" s="109" t="s">
        <v>156</v>
      </c>
      <c r="H46" s="109" t="s">
        <v>153</v>
      </c>
      <c r="I46" s="212">
        <v>2697.14</v>
      </c>
      <c r="J46" s="222">
        <v>2638.83</v>
      </c>
      <c r="K46" s="222">
        <f t="shared" si="0"/>
        <v>97.838080336949503</v>
      </c>
    </row>
    <row r="47" spans="1:11" ht="78.75">
      <c r="A47" s="211" t="s">
        <v>329</v>
      </c>
      <c r="B47" s="109" t="s">
        <v>441</v>
      </c>
      <c r="C47" s="109" t="s">
        <v>458</v>
      </c>
      <c r="D47" s="109" t="s">
        <v>149</v>
      </c>
      <c r="E47" s="109" t="s">
        <v>465</v>
      </c>
      <c r="F47" s="206" t="s">
        <v>460</v>
      </c>
      <c r="G47" s="109"/>
      <c r="H47" s="109"/>
      <c r="I47" s="212">
        <f>I48</f>
        <v>2172.2449999999999</v>
      </c>
      <c r="J47" s="212">
        <f>J48</f>
        <v>2077.8910000000001</v>
      </c>
      <c r="K47" s="222">
        <f t="shared" si="0"/>
        <v>95.656383142785472</v>
      </c>
    </row>
    <row r="48" spans="1:11" ht="31.5">
      <c r="A48" s="211" t="s">
        <v>461</v>
      </c>
      <c r="B48" s="109" t="s">
        <v>441</v>
      </c>
      <c r="C48" s="109" t="s">
        <v>458</v>
      </c>
      <c r="D48" s="109" t="s">
        <v>149</v>
      </c>
      <c r="E48" s="109" t="s">
        <v>465</v>
      </c>
      <c r="F48" s="206" t="s">
        <v>462</v>
      </c>
      <c r="G48" s="109"/>
      <c r="H48" s="109"/>
      <c r="I48" s="212">
        <f>I49+I51+I53</f>
        <v>2172.2449999999999</v>
      </c>
      <c r="J48" s="212">
        <f>J49+J51+J53</f>
        <v>2077.8910000000001</v>
      </c>
      <c r="K48" s="222">
        <f t="shared" si="0"/>
        <v>95.656383142785472</v>
      </c>
    </row>
    <row r="49" spans="1:11" ht="31.5">
      <c r="A49" s="211" t="s">
        <v>171</v>
      </c>
      <c r="B49" s="109" t="s">
        <v>441</v>
      </c>
      <c r="C49" s="109" t="s">
        <v>458</v>
      </c>
      <c r="D49" s="109" t="s">
        <v>149</v>
      </c>
      <c r="E49" s="109" t="s">
        <v>465</v>
      </c>
      <c r="F49" s="206" t="s">
        <v>463</v>
      </c>
      <c r="G49" s="109"/>
      <c r="H49" s="109"/>
      <c r="I49" s="212">
        <f>I50</f>
        <v>1546.5250000000001</v>
      </c>
      <c r="J49" s="212">
        <f>J50</f>
        <v>1514.6559999999999</v>
      </c>
      <c r="K49" s="222">
        <f t="shared" si="0"/>
        <v>97.939315562309034</v>
      </c>
    </row>
    <row r="50" spans="1:11" ht="63">
      <c r="A50" s="211" t="s">
        <v>8</v>
      </c>
      <c r="B50" s="109" t="s">
        <v>441</v>
      </c>
      <c r="C50" s="109" t="s">
        <v>458</v>
      </c>
      <c r="D50" s="109" t="s">
        <v>149</v>
      </c>
      <c r="E50" s="109" t="s">
        <v>465</v>
      </c>
      <c r="F50" s="206" t="s">
        <v>463</v>
      </c>
      <c r="G50" s="109" t="s">
        <v>156</v>
      </c>
      <c r="H50" s="109" t="s">
        <v>153</v>
      </c>
      <c r="I50" s="212">
        <v>1546.5250000000001</v>
      </c>
      <c r="J50" s="222">
        <v>1514.6559999999999</v>
      </c>
      <c r="K50" s="222">
        <f t="shared" si="0"/>
        <v>97.939315562309034</v>
      </c>
    </row>
    <row r="51" spans="1:11" ht="47.25">
      <c r="A51" s="211" t="s">
        <v>415</v>
      </c>
      <c r="B51" s="109" t="s">
        <v>441</v>
      </c>
      <c r="C51" s="109" t="s">
        <v>458</v>
      </c>
      <c r="D51" s="109" t="s">
        <v>149</v>
      </c>
      <c r="E51" s="109" t="s">
        <v>465</v>
      </c>
      <c r="F51" s="206" t="s">
        <v>466</v>
      </c>
      <c r="G51" s="109"/>
      <c r="H51" s="109"/>
      <c r="I51" s="212">
        <f>I52</f>
        <v>152</v>
      </c>
      <c r="J51" s="212">
        <f>J52</f>
        <v>107.027</v>
      </c>
      <c r="K51" s="222">
        <f t="shared" si="0"/>
        <v>70.412499999999994</v>
      </c>
    </row>
    <row r="52" spans="1:11" ht="63">
      <c r="A52" s="211" t="s">
        <v>8</v>
      </c>
      <c r="B52" s="109" t="s">
        <v>441</v>
      </c>
      <c r="C52" s="109" t="s">
        <v>458</v>
      </c>
      <c r="D52" s="109" t="s">
        <v>149</v>
      </c>
      <c r="E52" s="109" t="s">
        <v>465</v>
      </c>
      <c r="F52" s="206" t="s">
        <v>466</v>
      </c>
      <c r="G52" s="109" t="s">
        <v>156</v>
      </c>
      <c r="H52" s="109" t="s">
        <v>153</v>
      </c>
      <c r="I52" s="212">
        <v>152</v>
      </c>
      <c r="J52" s="222">
        <v>107.027</v>
      </c>
      <c r="K52" s="222">
        <f t="shared" si="0"/>
        <v>70.412499999999994</v>
      </c>
    </row>
    <row r="53" spans="1:11" ht="63">
      <c r="A53" s="211" t="s">
        <v>170</v>
      </c>
      <c r="B53" s="109" t="s">
        <v>441</v>
      </c>
      <c r="C53" s="109" t="s">
        <v>458</v>
      </c>
      <c r="D53" s="109" t="s">
        <v>149</v>
      </c>
      <c r="E53" s="109" t="s">
        <v>465</v>
      </c>
      <c r="F53" s="206" t="s">
        <v>464</v>
      </c>
      <c r="G53" s="109"/>
      <c r="H53" s="109"/>
      <c r="I53" s="212">
        <f>I54</f>
        <v>473.72</v>
      </c>
      <c r="J53" s="212">
        <f>J54</f>
        <v>456.20800000000003</v>
      </c>
      <c r="K53" s="222">
        <f t="shared" si="0"/>
        <v>96.303301528328973</v>
      </c>
    </row>
    <row r="54" spans="1:11" ht="63">
      <c r="A54" s="211" t="s">
        <v>8</v>
      </c>
      <c r="B54" s="109" t="s">
        <v>441</v>
      </c>
      <c r="C54" s="109" t="s">
        <v>458</v>
      </c>
      <c r="D54" s="109" t="s">
        <v>149</v>
      </c>
      <c r="E54" s="109" t="s">
        <v>465</v>
      </c>
      <c r="F54" s="206" t="s">
        <v>464</v>
      </c>
      <c r="G54" s="109" t="s">
        <v>156</v>
      </c>
      <c r="H54" s="109" t="s">
        <v>153</v>
      </c>
      <c r="I54" s="212">
        <v>473.72</v>
      </c>
      <c r="J54" s="222">
        <v>456.20800000000003</v>
      </c>
      <c r="K54" s="222">
        <f t="shared" si="0"/>
        <v>96.303301528328973</v>
      </c>
    </row>
    <row r="55" spans="1:11" ht="78.75">
      <c r="A55" s="211" t="s">
        <v>329</v>
      </c>
      <c r="B55" s="109" t="s">
        <v>441</v>
      </c>
      <c r="C55" s="109" t="s">
        <v>458</v>
      </c>
      <c r="D55" s="109" t="s">
        <v>149</v>
      </c>
      <c r="E55" s="109" t="s">
        <v>467</v>
      </c>
      <c r="F55" s="206" t="s">
        <v>460</v>
      </c>
      <c r="G55" s="109"/>
      <c r="H55" s="109"/>
      <c r="I55" s="212">
        <f t="shared" ref="I55:J57" si="4">I56</f>
        <v>97.78</v>
      </c>
      <c r="J55" s="212">
        <f t="shared" si="4"/>
        <v>97.78</v>
      </c>
      <c r="K55" s="222">
        <f t="shared" si="0"/>
        <v>100</v>
      </c>
    </row>
    <row r="56" spans="1:11" ht="31.5">
      <c r="A56" s="211" t="s">
        <v>461</v>
      </c>
      <c r="B56" s="109" t="s">
        <v>441</v>
      </c>
      <c r="C56" s="109" t="s">
        <v>458</v>
      </c>
      <c r="D56" s="109" t="s">
        <v>149</v>
      </c>
      <c r="E56" s="109" t="s">
        <v>467</v>
      </c>
      <c r="F56" s="206" t="s">
        <v>462</v>
      </c>
      <c r="G56" s="109"/>
      <c r="H56" s="109"/>
      <c r="I56" s="212">
        <f t="shared" si="4"/>
        <v>97.78</v>
      </c>
      <c r="J56" s="212">
        <f t="shared" si="4"/>
        <v>97.78</v>
      </c>
      <c r="K56" s="222">
        <f t="shared" si="0"/>
        <v>100</v>
      </c>
    </row>
    <row r="57" spans="1:11" ht="31.5">
      <c r="A57" s="211" t="s">
        <v>171</v>
      </c>
      <c r="B57" s="109" t="s">
        <v>441</v>
      </c>
      <c r="C57" s="109" t="s">
        <v>458</v>
      </c>
      <c r="D57" s="109" t="s">
        <v>149</v>
      </c>
      <c r="E57" s="109" t="s">
        <v>467</v>
      </c>
      <c r="F57" s="206" t="s">
        <v>463</v>
      </c>
      <c r="G57" s="109"/>
      <c r="H57" s="109"/>
      <c r="I57" s="212">
        <f t="shared" si="4"/>
        <v>97.78</v>
      </c>
      <c r="J57" s="212">
        <f t="shared" si="4"/>
        <v>97.78</v>
      </c>
      <c r="K57" s="222">
        <f t="shared" si="0"/>
        <v>100</v>
      </c>
    </row>
    <row r="58" spans="1:11" ht="63">
      <c r="A58" s="211" t="s">
        <v>8</v>
      </c>
      <c r="B58" s="109" t="s">
        <v>441</v>
      </c>
      <c r="C58" s="109" t="s">
        <v>458</v>
      </c>
      <c r="D58" s="109" t="s">
        <v>149</v>
      </c>
      <c r="E58" s="109" t="s">
        <v>467</v>
      </c>
      <c r="F58" s="206" t="s">
        <v>463</v>
      </c>
      <c r="G58" s="109" t="s">
        <v>156</v>
      </c>
      <c r="H58" s="109" t="s">
        <v>153</v>
      </c>
      <c r="I58" s="212">
        <v>97.78</v>
      </c>
      <c r="J58" s="222">
        <v>97.78</v>
      </c>
      <c r="K58" s="222">
        <f t="shared" si="0"/>
        <v>100</v>
      </c>
    </row>
    <row r="59" spans="1:11" ht="47.25">
      <c r="A59" s="211" t="s">
        <v>235</v>
      </c>
      <c r="B59" s="109" t="s">
        <v>441</v>
      </c>
      <c r="C59" s="109" t="s">
        <v>458</v>
      </c>
      <c r="D59" s="109" t="s">
        <v>164</v>
      </c>
      <c r="E59" s="109" t="s">
        <v>440</v>
      </c>
      <c r="F59" s="206"/>
      <c r="G59" s="109"/>
      <c r="H59" s="109"/>
      <c r="I59" s="212">
        <f>I60+I66</f>
        <v>1710.1499999999999</v>
      </c>
      <c r="J59" s="212">
        <f>J60+J66</f>
        <v>1693.519</v>
      </c>
      <c r="K59" s="222">
        <f t="shared" si="0"/>
        <v>99.027512206531597</v>
      </c>
    </row>
    <row r="60" spans="1:11" ht="78.75">
      <c r="A60" s="211" t="s">
        <v>329</v>
      </c>
      <c r="B60" s="109" t="s">
        <v>441</v>
      </c>
      <c r="C60" s="109" t="s">
        <v>458</v>
      </c>
      <c r="D60" s="109" t="s">
        <v>164</v>
      </c>
      <c r="E60" s="109" t="s">
        <v>443</v>
      </c>
      <c r="F60" s="206" t="s">
        <v>460</v>
      </c>
      <c r="G60" s="109"/>
      <c r="H60" s="109"/>
      <c r="I60" s="212">
        <f>I61</f>
        <v>1696.9499999999998</v>
      </c>
      <c r="J60" s="212">
        <f>J61</f>
        <v>1680.319</v>
      </c>
      <c r="K60" s="222">
        <f t="shared" si="0"/>
        <v>99.019947552962677</v>
      </c>
    </row>
    <row r="61" spans="1:11" ht="31.5">
      <c r="A61" s="211" t="s">
        <v>461</v>
      </c>
      <c r="B61" s="109" t="s">
        <v>441</v>
      </c>
      <c r="C61" s="109" t="s">
        <v>458</v>
      </c>
      <c r="D61" s="109" t="s">
        <v>164</v>
      </c>
      <c r="E61" s="109" t="s">
        <v>443</v>
      </c>
      <c r="F61" s="206" t="s">
        <v>462</v>
      </c>
      <c r="G61" s="109"/>
      <c r="H61" s="109"/>
      <c r="I61" s="212">
        <f>I62+I64</f>
        <v>1696.9499999999998</v>
      </c>
      <c r="J61" s="212">
        <f>J62+J64</f>
        <v>1680.319</v>
      </c>
      <c r="K61" s="222">
        <f t="shared" si="0"/>
        <v>99.019947552962677</v>
      </c>
    </row>
    <row r="62" spans="1:11" ht="31.5">
      <c r="A62" s="211" t="s">
        <v>171</v>
      </c>
      <c r="B62" s="109" t="s">
        <v>441</v>
      </c>
      <c r="C62" s="109" t="s">
        <v>458</v>
      </c>
      <c r="D62" s="109" t="s">
        <v>164</v>
      </c>
      <c r="E62" s="109" t="s">
        <v>443</v>
      </c>
      <c r="F62" s="206" t="s">
        <v>463</v>
      </c>
      <c r="G62" s="109"/>
      <c r="H62" s="109"/>
      <c r="I62" s="212">
        <f>I63</f>
        <v>1300.55</v>
      </c>
      <c r="J62" s="212">
        <f>J63</f>
        <v>1290.5160000000001</v>
      </c>
      <c r="K62" s="222">
        <f t="shared" si="0"/>
        <v>99.228480258352249</v>
      </c>
    </row>
    <row r="63" spans="1:11" ht="63">
      <c r="A63" s="211" t="s">
        <v>8</v>
      </c>
      <c r="B63" s="109" t="s">
        <v>441</v>
      </c>
      <c r="C63" s="109" t="s">
        <v>458</v>
      </c>
      <c r="D63" s="109" t="s">
        <v>164</v>
      </c>
      <c r="E63" s="109" t="s">
        <v>443</v>
      </c>
      <c r="F63" s="206" t="s">
        <v>463</v>
      </c>
      <c r="G63" s="109" t="s">
        <v>156</v>
      </c>
      <c r="H63" s="109" t="s">
        <v>153</v>
      </c>
      <c r="I63" s="212">
        <v>1300.55</v>
      </c>
      <c r="J63" s="222">
        <v>1290.5160000000001</v>
      </c>
      <c r="K63" s="222">
        <f t="shared" si="0"/>
        <v>99.228480258352249</v>
      </c>
    </row>
    <row r="64" spans="1:11" ht="63">
      <c r="A64" s="211" t="s">
        <v>170</v>
      </c>
      <c r="B64" s="109" t="s">
        <v>441</v>
      </c>
      <c r="C64" s="109" t="s">
        <v>458</v>
      </c>
      <c r="D64" s="109" t="s">
        <v>164</v>
      </c>
      <c r="E64" s="109" t="s">
        <v>443</v>
      </c>
      <c r="F64" s="206" t="s">
        <v>464</v>
      </c>
      <c r="G64" s="109"/>
      <c r="H64" s="109"/>
      <c r="I64" s="212">
        <f>I65</f>
        <v>396.4</v>
      </c>
      <c r="J64" s="212">
        <f>J65</f>
        <v>389.803</v>
      </c>
      <c r="K64" s="222">
        <f t="shared" si="0"/>
        <v>98.335771947527746</v>
      </c>
    </row>
    <row r="65" spans="1:11" ht="63">
      <c r="A65" s="211" t="s">
        <v>8</v>
      </c>
      <c r="B65" s="109" t="s">
        <v>441</v>
      </c>
      <c r="C65" s="109" t="s">
        <v>458</v>
      </c>
      <c r="D65" s="109" t="s">
        <v>164</v>
      </c>
      <c r="E65" s="109" t="s">
        <v>443</v>
      </c>
      <c r="F65" s="206" t="s">
        <v>464</v>
      </c>
      <c r="G65" s="109" t="s">
        <v>156</v>
      </c>
      <c r="H65" s="109" t="s">
        <v>153</v>
      </c>
      <c r="I65" s="212">
        <v>396.4</v>
      </c>
      <c r="J65" s="222">
        <v>389.803</v>
      </c>
      <c r="K65" s="222">
        <f t="shared" si="0"/>
        <v>98.335771947527746</v>
      </c>
    </row>
    <row r="66" spans="1:11" ht="78.75">
      <c r="A66" s="211" t="s">
        <v>329</v>
      </c>
      <c r="B66" s="109" t="s">
        <v>441</v>
      </c>
      <c r="C66" s="109" t="s">
        <v>458</v>
      </c>
      <c r="D66" s="109" t="s">
        <v>164</v>
      </c>
      <c r="E66" s="109" t="s">
        <v>467</v>
      </c>
      <c r="F66" s="206" t="s">
        <v>460</v>
      </c>
      <c r="G66" s="109"/>
      <c r="H66" s="109"/>
      <c r="I66" s="212">
        <f t="shared" ref="I66:J68" si="5">I67</f>
        <v>13.2</v>
      </c>
      <c r="J66" s="212">
        <f t="shared" si="5"/>
        <v>13.2</v>
      </c>
      <c r="K66" s="222">
        <f t="shared" si="0"/>
        <v>100</v>
      </c>
    </row>
    <row r="67" spans="1:11" ht="31.5">
      <c r="A67" s="211" t="s">
        <v>461</v>
      </c>
      <c r="B67" s="109" t="s">
        <v>441</v>
      </c>
      <c r="C67" s="109" t="s">
        <v>458</v>
      </c>
      <c r="D67" s="109" t="s">
        <v>164</v>
      </c>
      <c r="E67" s="109" t="s">
        <v>467</v>
      </c>
      <c r="F67" s="206" t="s">
        <v>462</v>
      </c>
      <c r="G67" s="109"/>
      <c r="H67" s="109"/>
      <c r="I67" s="212">
        <f t="shared" si="5"/>
        <v>13.2</v>
      </c>
      <c r="J67" s="212">
        <f t="shared" si="5"/>
        <v>13.2</v>
      </c>
      <c r="K67" s="222">
        <f t="shared" si="0"/>
        <v>100</v>
      </c>
    </row>
    <row r="68" spans="1:11" ht="31.5">
      <c r="A68" s="211" t="s">
        <v>171</v>
      </c>
      <c r="B68" s="109" t="s">
        <v>441</v>
      </c>
      <c r="C68" s="109" t="s">
        <v>458</v>
      </c>
      <c r="D68" s="109" t="s">
        <v>164</v>
      </c>
      <c r="E68" s="109" t="s">
        <v>467</v>
      </c>
      <c r="F68" s="206" t="s">
        <v>463</v>
      </c>
      <c r="G68" s="109"/>
      <c r="H68" s="109"/>
      <c r="I68" s="212">
        <f t="shared" si="5"/>
        <v>13.2</v>
      </c>
      <c r="J68" s="212">
        <f t="shared" si="5"/>
        <v>13.2</v>
      </c>
      <c r="K68" s="222">
        <f t="shared" si="0"/>
        <v>100</v>
      </c>
    </row>
    <row r="69" spans="1:11" ht="63">
      <c r="A69" s="211" t="s">
        <v>8</v>
      </c>
      <c r="B69" s="109" t="s">
        <v>441</v>
      </c>
      <c r="C69" s="109" t="s">
        <v>458</v>
      </c>
      <c r="D69" s="109" t="s">
        <v>164</v>
      </c>
      <c r="E69" s="109" t="s">
        <v>467</v>
      </c>
      <c r="F69" s="206" t="s">
        <v>463</v>
      </c>
      <c r="G69" s="109" t="s">
        <v>156</v>
      </c>
      <c r="H69" s="109" t="s">
        <v>153</v>
      </c>
      <c r="I69" s="212">
        <v>13.2</v>
      </c>
      <c r="J69" s="222">
        <v>13.2</v>
      </c>
      <c r="K69" s="222">
        <f t="shared" si="0"/>
        <v>100</v>
      </c>
    </row>
    <row r="70" spans="1:11">
      <c r="A70" s="211" t="s">
        <v>246</v>
      </c>
      <c r="B70" s="109" t="s">
        <v>468</v>
      </c>
      <c r="C70" s="109" t="s">
        <v>439</v>
      </c>
      <c r="D70" s="109" t="s">
        <v>152</v>
      </c>
      <c r="E70" s="109" t="s">
        <v>440</v>
      </c>
      <c r="F70" s="206"/>
      <c r="G70" s="109"/>
      <c r="H70" s="109"/>
      <c r="I70" s="212">
        <f>I71</f>
        <v>4056.18</v>
      </c>
      <c r="J70" s="212">
        <f>J71</f>
        <v>3169.9079699999998</v>
      </c>
      <c r="K70" s="222">
        <f t="shared" si="0"/>
        <v>78.150081357336205</v>
      </c>
    </row>
    <row r="71" spans="1:11">
      <c r="A71" s="211" t="s">
        <v>10</v>
      </c>
      <c r="B71" s="109" t="s">
        <v>468</v>
      </c>
      <c r="C71" s="109" t="s">
        <v>469</v>
      </c>
      <c r="D71" s="109" t="s">
        <v>152</v>
      </c>
      <c r="E71" s="109" t="s">
        <v>440</v>
      </c>
      <c r="F71" s="206"/>
      <c r="G71" s="109"/>
      <c r="H71" s="109"/>
      <c r="I71" s="212">
        <f>I72+I96</f>
        <v>4056.18</v>
      </c>
      <c r="J71" s="212">
        <f>J72+J96</f>
        <v>3169.9079699999998</v>
      </c>
      <c r="K71" s="222">
        <f t="shared" si="0"/>
        <v>78.150081357336205</v>
      </c>
    </row>
    <row r="72" spans="1:11" ht="31.5">
      <c r="A72" s="211" t="s">
        <v>470</v>
      </c>
      <c r="B72" s="109" t="s">
        <v>468</v>
      </c>
      <c r="C72" s="109" t="s">
        <v>469</v>
      </c>
      <c r="D72" s="109" t="s">
        <v>156</v>
      </c>
      <c r="E72" s="109" t="s">
        <v>440</v>
      </c>
      <c r="F72" s="206"/>
      <c r="G72" s="109"/>
      <c r="H72" s="109"/>
      <c r="I72" s="212">
        <f>I73+I76+I79+I82+I85+I88+I91</f>
        <v>816.09</v>
      </c>
      <c r="J72" s="212">
        <f>J73+J76+J79+J82+J85+J88+J91</f>
        <v>792.73</v>
      </c>
      <c r="K72" s="222">
        <f t="shared" si="0"/>
        <v>97.137570611084556</v>
      </c>
    </row>
    <row r="73" spans="1:11">
      <c r="A73" s="211" t="s">
        <v>335</v>
      </c>
      <c r="B73" s="109" t="s">
        <v>468</v>
      </c>
      <c r="C73" s="109" t="s">
        <v>469</v>
      </c>
      <c r="D73" s="109" t="s">
        <v>156</v>
      </c>
      <c r="E73" s="109" t="s">
        <v>471</v>
      </c>
      <c r="F73" s="206" t="s">
        <v>472</v>
      </c>
      <c r="G73" s="109"/>
      <c r="H73" s="109"/>
      <c r="I73" s="212">
        <f>I74</f>
        <v>223.43</v>
      </c>
      <c r="J73" s="212">
        <f>J74</f>
        <v>223.43</v>
      </c>
      <c r="K73" s="222">
        <f t="shared" si="0"/>
        <v>100</v>
      </c>
    </row>
    <row r="74" spans="1:11">
      <c r="A74" s="211" t="s">
        <v>36</v>
      </c>
      <c r="B74" s="109" t="s">
        <v>468</v>
      </c>
      <c r="C74" s="109" t="s">
        <v>469</v>
      </c>
      <c r="D74" s="109" t="s">
        <v>156</v>
      </c>
      <c r="E74" s="109" t="s">
        <v>471</v>
      </c>
      <c r="F74" s="206" t="s">
        <v>473</v>
      </c>
      <c r="G74" s="109"/>
      <c r="H74" s="109"/>
      <c r="I74" s="212">
        <f>I75</f>
        <v>223.43</v>
      </c>
      <c r="J74" s="212">
        <f>J75</f>
        <v>223.43</v>
      </c>
      <c r="K74" s="222">
        <f t="shared" si="0"/>
        <v>100</v>
      </c>
    </row>
    <row r="75" spans="1:11">
      <c r="A75" s="211" t="s">
        <v>98</v>
      </c>
      <c r="B75" s="109" t="s">
        <v>468</v>
      </c>
      <c r="C75" s="109" t="s">
        <v>469</v>
      </c>
      <c r="D75" s="109" t="s">
        <v>156</v>
      </c>
      <c r="E75" s="109" t="s">
        <v>471</v>
      </c>
      <c r="F75" s="206" t="s">
        <v>473</v>
      </c>
      <c r="G75" s="109" t="s">
        <v>165</v>
      </c>
      <c r="H75" s="109" t="s">
        <v>156</v>
      </c>
      <c r="I75" s="212">
        <v>223.43</v>
      </c>
      <c r="J75" s="222">
        <v>223.43</v>
      </c>
      <c r="K75" s="222">
        <f t="shared" si="0"/>
        <v>100</v>
      </c>
    </row>
    <row r="76" spans="1:11">
      <c r="A76" s="211" t="s">
        <v>335</v>
      </c>
      <c r="B76" s="109" t="s">
        <v>468</v>
      </c>
      <c r="C76" s="109" t="s">
        <v>469</v>
      </c>
      <c r="D76" s="109" t="s">
        <v>156</v>
      </c>
      <c r="E76" s="109" t="s">
        <v>474</v>
      </c>
      <c r="F76" s="206" t="s">
        <v>472</v>
      </c>
      <c r="G76" s="109"/>
      <c r="H76" s="109"/>
      <c r="I76" s="212">
        <f>I77</f>
        <v>152.4</v>
      </c>
      <c r="J76" s="212">
        <f>J77</f>
        <v>152.4</v>
      </c>
      <c r="K76" s="222">
        <f t="shared" si="0"/>
        <v>100</v>
      </c>
    </row>
    <row r="77" spans="1:11">
      <c r="A77" s="211" t="s">
        <v>36</v>
      </c>
      <c r="B77" s="109" t="s">
        <v>468</v>
      </c>
      <c r="C77" s="109" t="s">
        <v>469</v>
      </c>
      <c r="D77" s="109" t="s">
        <v>156</v>
      </c>
      <c r="E77" s="109" t="s">
        <v>474</v>
      </c>
      <c r="F77" s="206" t="s">
        <v>473</v>
      </c>
      <c r="G77" s="109"/>
      <c r="H77" s="109"/>
      <c r="I77" s="212">
        <f>I78</f>
        <v>152.4</v>
      </c>
      <c r="J77" s="212">
        <f>J78</f>
        <v>152.4</v>
      </c>
      <c r="K77" s="222">
        <f t="shared" ref="K77:K140" si="6">J77/I77*100</f>
        <v>100</v>
      </c>
    </row>
    <row r="78" spans="1:11" ht="47.25">
      <c r="A78" s="211" t="s">
        <v>174</v>
      </c>
      <c r="B78" s="109" t="s">
        <v>468</v>
      </c>
      <c r="C78" s="109" t="s">
        <v>469</v>
      </c>
      <c r="D78" s="109" t="s">
        <v>156</v>
      </c>
      <c r="E78" s="109" t="s">
        <v>474</v>
      </c>
      <c r="F78" s="206" t="s">
        <v>473</v>
      </c>
      <c r="G78" s="109" t="s">
        <v>156</v>
      </c>
      <c r="H78" s="109" t="s">
        <v>173</v>
      </c>
      <c r="I78" s="212">
        <v>152.4</v>
      </c>
      <c r="J78" s="222">
        <v>152.4</v>
      </c>
      <c r="K78" s="222">
        <f t="shared" si="6"/>
        <v>100</v>
      </c>
    </row>
    <row r="79" spans="1:11">
      <c r="A79" s="211" t="s">
        <v>335</v>
      </c>
      <c r="B79" s="109" t="s">
        <v>468</v>
      </c>
      <c r="C79" s="109" t="s">
        <v>469</v>
      </c>
      <c r="D79" s="109" t="s">
        <v>156</v>
      </c>
      <c r="E79" s="109" t="s">
        <v>475</v>
      </c>
      <c r="F79" s="206" t="s">
        <v>472</v>
      </c>
      <c r="G79" s="109"/>
      <c r="H79" s="109"/>
      <c r="I79" s="212">
        <f>I80</f>
        <v>35</v>
      </c>
      <c r="J79" s="212">
        <f>J80</f>
        <v>35</v>
      </c>
      <c r="K79" s="222">
        <f t="shared" si="6"/>
        <v>100</v>
      </c>
    </row>
    <row r="80" spans="1:11">
      <c r="A80" s="211" t="s">
        <v>36</v>
      </c>
      <c r="B80" s="109" t="s">
        <v>468</v>
      </c>
      <c r="C80" s="109" t="s">
        <v>469</v>
      </c>
      <c r="D80" s="109" t="s">
        <v>156</v>
      </c>
      <c r="E80" s="109" t="s">
        <v>475</v>
      </c>
      <c r="F80" s="206" t="s">
        <v>473</v>
      </c>
      <c r="G80" s="109"/>
      <c r="H80" s="109"/>
      <c r="I80" s="212">
        <f>I81</f>
        <v>35</v>
      </c>
      <c r="J80" s="212">
        <f>J81</f>
        <v>35</v>
      </c>
      <c r="K80" s="222">
        <f t="shared" si="6"/>
        <v>100</v>
      </c>
    </row>
    <row r="81" spans="1:11">
      <c r="A81" s="211" t="s">
        <v>98</v>
      </c>
      <c r="B81" s="109" t="s">
        <v>468</v>
      </c>
      <c r="C81" s="109" t="s">
        <v>469</v>
      </c>
      <c r="D81" s="109" t="s">
        <v>156</v>
      </c>
      <c r="E81" s="109" t="s">
        <v>475</v>
      </c>
      <c r="F81" s="206" t="s">
        <v>473</v>
      </c>
      <c r="G81" s="109" t="s">
        <v>165</v>
      </c>
      <c r="H81" s="109" t="s">
        <v>156</v>
      </c>
      <c r="I81" s="212">
        <v>35</v>
      </c>
      <c r="J81" s="222">
        <v>35</v>
      </c>
      <c r="K81" s="222">
        <f t="shared" si="6"/>
        <v>100</v>
      </c>
    </row>
    <row r="82" spans="1:11">
      <c r="A82" s="211" t="s">
        <v>335</v>
      </c>
      <c r="B82" s="109" t="s">
        <v>468</v>
      </c>
      <c r="C82" s="109" t="s">
        <v>469</v>
      </c>
      <c r="D82" s="109" t="s">
        <v>156</v>
      </c>
      <c r="E82" s="109" t="s">
        <v>476</v>
      </c>
      <c r="F82" s="206" t="s">
        <v>472</v>
      </c>
      <c r="G82" s="109"/>
      <c r="H82" s="109"/>
      <c r="I82" s="212">
        <f>I83</f>
        <v>61.2</v>
      </c>
      <c r="J82" s="212">
        <f>J83</f>
        <v>61.2</v>
      </c>
      <c r="K82" s="222">
        <f t="shared" si="6"/>
        <v>100</v>
      </c>
    </row>
    <row r="83" spans="1:11">
      <c r="A83" s="211" t="s">
        <v>36</v>
      </c>
      <c r="B83" s="109" t="s">
        <v>468</v>
      </c>
      <c r="C83" s="109" t="s">
        <v>469</v>
      </c>
      <c r="D83" s="109" t="s">
        <v>156</v>
      </c>
      <c r="E83" s="109" t="s">
        <v>476</v>
      </c>
      <c r="F83" s="206" t="s">
        <v>473</v>
      </c>
      <c r="G83" s="109"/>
      <c r="H83" s="109"/>
      <c r="I83" s="212">
        <f>I84</f>
        <v>61.2</v>
      </c>
      <c r="J83" s="212">
        <f>J84</f>
        <v>61.2</v>
      </c>
      <c r="K83" s="222">
        <f t="shared" si="6"/>
        <v>100</v>
      </c>
    </row>
    <row r="84" spans="1:11" ht="47.25">
      <c r="A84" s="211" t="s">
        <v>174</v>
      </c>
      <c r="B84" s="109" t="s">
        <v>468</v>
      </c>
      <c r="C84" s="109" t="s">
        <v>469</v>
      </c>
      <c r="D84" s="109" t="s">
        <v>156</v>
      </c>
      <c r="E84" s="109" t="s">
        <v>476</v>
      </c>
      <c r="F84" s="206" t="s">
        <v>473</v>
      </c>
      <c r="G84" s="109" t="s">
        <v>156</v>
      </c>
      <c r="H84" s="109" t="s">
        <v>173</v>
      </c>
      <c r="I84" s="212">
        <v>61.2</v>
      </c>
      <c r="J84" s="222">
        <v>61.2</v>
      </c>
      <c r="K84" s="222">
        <f t="shared" si="6"/>
        <v>100</v>
      </c>
    </row>
    <row r="85" spans="1:11">
      <c r="A85" s="211" t="s">
        <v>335</v>
      </c>
      <c r="B85" s="109" t="s">
        <v>468</v>
      </c>
      <c r="C85" s="109" t="s">
        <v>469</v>
      </c>
      <c r="D85" s="109" t="s">
        <v>156</v>
      </c>
      <c r="E85" s="109" t="s">
        <v>477</v>
      </c>
      <c r="F85" s="206" t="s">
        <v>472</v>
      </c>
      <c r="G85" s="109"/>
      <c r="H85" s="109"/>
      <c r="I85" s="212">
        <f>I86</f>
        <v>124.86</v>
      </c>
      <c r="J85" s="212">
        <f>J86</f>
        <v>124.86</v>
      </c>
      <c r="K85" s="222">
        <f t="shared" si="6"/>
        <v>100</v>
      </c>
    </row>
    <row r="86" spans="1:11">
      <c r="A86" s="211" t="s">
        <v>36</v>
      </c>
      <c r="B86" s="109" t="s">
        <v>468</v>
      </c>
      <c r="C86" s="109" t="s">
        <v>469</v>
      </c>
      <c r="D86" s="109" t="s">
        <v>156</v>
      </c>
      <c r="E86" s="109" t="s">
        <v>477</v>
      </c>
      <c r="F86" s="206" t="s">
        <v>473</v>
      </c>
      <c r="G86" s="109"/>
      <c r="H86" s="109"/>
      <c r="I86" s="212">
        <f>I87</f>
        <v>124.86</v>
      </c>
      <c r="J86" s="212">
        <f>J87</f>
        <v>124.86</v>
      </c>
      <c r="K86" s="222">
        <f t="shared" si="6"/>
        <v>100</v>
      </c>
    </row>
    <row r="87" spans="1:11">
      <c r="A87" s="211" t="s">
        <v>99</v>
      </c>
      <c r="B87" s="109" t="s">
        <v>468</v>
      </c>
      <c r="C87" s="109" t="s">
        <v>469</v>
      </c>
      <c r="D87" s="109" t="s">
        <v>156</v>
      </c>
      <c r="E87" s="109" t="s">
        <v>477</v>
      </c>
      <c r="F87" s="206" t="s">
        <v>473</v>
      </c>
      <c r="G87" s="109" t="s">
        <v>165</v>
      </c>
      <c r="H87" s="109" t="s">
        <v>149</v>
      </c>
      <c r="I87" s="212">
        <v>124.86</v>
      </c>
      <c r="J87" s="222">
        <v>124.86</v>
      </c>
      <c r="K87" s="222">
        <f t="shared" si="6"/>
        <v>100</v>
      </c>
    </row>
    <row r="88" spans="1:11">
      <c r="A88" s="211" t="s">
        <v>335</v>
      </c>
      <c r="B88" s="109" t="s">
        <v>468</v>
      </c>
      <c r="C88" s="109" t="s">
        <v>469</v>
      </c>
      <c r="D88" s="109" t="s">
        <v>156</v>
      </c>
      <c r="E88" s="109" t="s">
        <v>478</v>
      </c>
      <c r="F88" s="206" t="s">
        <v>472</v>
      </c>
      <c r="G88" s="109"/>
      <c r="H88" s="109"/>
      <c r="I88" s="212">
        <f>I89</f>
        <v>123.2</v>
      </c>
      <c r="J88" s="212">
        <f>J89</f>
        <v>123.2</v>
      </c>
      <c r="K88" s="222">
        <f t="shared" si="6"/>
        <v>100</v>
      </c>
    </row>
    <row r="89" spans="1:11">
      <c r="A89" s="211" t="s">
        <v>36</v>
      </c>
      <c r="B89" s="109" t="s">
        <v>468</v>
      </c>
      <c r="C89" s="109" t="s">
        <v>469</v>
      </c>
      <c r="D89" s="109" t="s">
        <v>156</v>
      </c>
      <c r="E89" s="109" t="s">
        <v>478</v>
      </c>
      <c r="F89" s="206" t="s">
        <v>473</v>
      </c>
      <c r="G89" s="109"/>
      <c r="H89" s="109"/>
      <c r="I89" s="212">
        <f>I90</f>
        <v>123.2</v>
      </c>
      <c r="J89" s="212">
        <f>J90</f>
        <v>123.2</v>
      </c>
      <c r="K89" s="222">
        <f t="shared" si="6"/>
        <v>100</v>
      </c>
    </row>
    <row r="90" spans="1:11" ht="47.25">
      <c r="A90" s="211" t="s">
        <v>174</v>
      </c>
      <c r="B90" s="109" t="s">
        <v>468</v>
      </c>
      <c r="C90" s="109" t="s">
        <v>469</v>
      </c>
      <c r="D90" s="109" t="s">
        <v>156</v>
      </c>
      <c r="E90" s="109" t="s">
        <v>478</v>
      </c>
      <c r="F90" s="206" t="s">
        <v>473</v>
      </c>
      <c r="G90" s="109" t="s">
        <v>156</v>
      </c>
      <c r="H90" s="109" t="s">
        <v>173</v>
      </c>
      <c r="I90" s="212">
        <v>123.2</v>
      </c>
      <c r="J90" s="222">
        <v>123.2</v>
      </c>
      <c r="K90" s="222">
        <f t="shared" si="6"/>
        <v>100</v>
      </c>
    </row>
    <row r="91" spans="1:11" ht="31.5">
      <c r="A91" s="211" t="s">
        <v>331</v>
      </c>
      <c r="B91" s="109" t="s">
        <v>468</v>
      </c>
      <c r="C91" s="109" t="s">
        <v>469</v>
      </c>
      <c r="D91" s="109" t="s">
        <v>156</v>
      </c>
      <c r="E91" s="109" t="s">
        <v>479</v>
      </c>
      <c r="F91" s="206" t="s">
        <v>444</v>
      </c>
      <c r="G91" s="109"/>
      <c r="H91" s="109"/>
      <c r="I91" s="212">
        <f>I92</f>
        <v>96</v>
      </c>
      <c r="J91" s="212">
        <f>J92</f>
        <v>72.64</v>
      </c>
      <c r="K91" s="222">
        <f t="shared" si="6"/>
        <v>75.666666666666671</v>
      </c>
    </row>
    <row r="92" spans="1:11" ht="47.25">
      <c r="A92" s="211" t="s">
        <v>445</v>
      </c>
      <c r="B92" s="109" t="s">
        <v>468</v>
      </c>
      <c r="C92" s="109" t="s">
        <v>469</v>
      </c>
      <c r="D92" s="109" t="s">
        <v>156</v>
      </c>
      <c r="E92" s="109" t="s">
        <v>479</v>
      </c>
      <c r="F92" s="206" t="s">
        <v>446</v>
      </c>
      <c r="G92" s="109"/>
      <c r="H92" s="109"/>
      <c r="I92" s="212">
        <f>I93</f>
        <v>96</v>
      </c>
      <c r="J92" s="212">
        <f>J93</f>
        <v>72.64</v>
      </c>
      <c r="K92" s="222">
        <f t="shared" si="6"/>
        <v>75.666666666666671</v>
      </c>
    </row>
    <row r="93" spans="1:11">
      <c r="A93" s="211" t="s">
        <v>151</v>
      </c>
      <c r="B93" s="109" t="s">
        <v>468</v>
      </c>
      <c r="C93" s="109" t="s">
        <v>469</v>
      </c>
      <c r="D93" s="109" t="s">
        <v>156</v>
      </c>
      <c r="E93" s="109" t="s">
        <v>479</v>
      </c>
      <c r="F93" s="206" t="s">
        <v>448</v>
      </c>
      <c r="G93" s="109"/>
      <c r="H93" s="109"/>
      <c r="I93" s="212">
        <f>I94+I95</f>
        <v>96</v>
      </c>
      <c r="J93" s="212">
        <f>J94+J95</f>
        <v>72.64</v>
      </c>
      <c r="K93" s="222">
        <f t="shared" si="6"/>
        <v>75.666666666666671</v>
      </c>
    </row>
    <row r="94" spans="1:11" ht="63">
      <c r="A94" s="211" t="s">
        <v>8</v>
      </c>
      <c r="B94" s="109" t="s">
        <v>468</v>
      </c>
      <c r="C94" s="109" t="s">
        <v>469</v>
      </c>
      <c r="D94" s="109" t="s">
        <v>156</v>
      </c>
      <c r="E94" s="109" t="s">
        <v>479</v>
      </c>
      <c r="F94" s="206" t="s">
        <v>448</v>
      </c>
      <c r="G94" s="109" t="s">
        <v>156</v>
      </c>
      <c r="H94" s="109" t="s">
        <v>153</v>
      </c>
      <c r="I94" s="212">
        <v>16</v>
      </c>
      <c r="J94" s="222">
        <v>0</v>
      </c>
      <c r="K94" s="222">
        <f t="shared" si="6"/>
        <v>0</v>
      </c>
    </row>
    <row r="95" spans="1:11" ht="31.5">
      <c r="A95" s="211" t="s">
        <v>414</v>
      </c>
      <c r="B95" s="109" t="s">
        <v>468</v>
      </c>
      <c r="C95" s="109" t="s">
        <v>469</v>
      </c>
      <c r="D95" s="109" t="s">
        <v>156</v>
      </c>
      <c r="E95" s="109" t="s">
        <v>479</v>
      </c>
      <c r="F95" s="206" t="s">
        <v>448</v>
      </c>
      <c r="G95" s="109" t="s">
        <v>162</v>
      </c>
      <c r="H95" s="109" t="s">
        <v>165</v>
      </c>
      <c r="I95" s="212">
        <v>80</v>
      </c>
      <c r="J95" s="222">
        <v>72.64</v>
      </c>
      <c r="K95" s="222">
        <f t="shared" si="6"/>
        <v>90.8</v>
      </c>
    </row>
    <row r="96" spans="1:11">
      <c r="A96" s="211" t="s">
        <v>255</v>
      </c>
      <c r="B96" s="109" t="s">
        <v>468</v>
      </c>
      <c r="C96" s="109" t="s">
        <v>469</v>
      </c>
      <c r="D96" s="109" t="s">
        <v>149</v>
      </c>
      <c r="E96" s="109" t="s">
        <v>440</v>
      </c>
      <c r="F96" s="206"/>
      <c r="G96" s="109"/>
      <c r="H96" s="109"/>
      <c r="I96" s="212">
        <f>I97+I100+I106+I110+I114+I118</f>
        <v>3240.0899999999997</v>
      </c>
      <c r="J96" s="212">
        <f>J97+J100+J106+J110+J114+J118</f>
        <v>2377.1779699999997</v>
      </c>
      <c r="K96" s="222">
        <f t="shared" si="6"/>
        <v>73.367652441753165</v>
      </c>
    </row>
    <row r="97" spans="1:11">
      <c r="A97" s="211" t="s">
        <v>337</v>
      </c>
      <c r="B97" s="109" t="s">
        <v>468</v>
      </c>
      <c r="C97" s="109" t="s">
        <v>469</v>
      </c>
      <c r="D97" s="109" t="s">
        <v>149</v>
      </c>
      <c r="E97" s="109" t="s">
        <v>480</v>
      </c>
      <c r="F97" s="206" t="s">
        <v>452</v>
      </c>
      <c r="G97" s="109"/>
      <c r="H97" s="109"/>
      <c r="I97" s="212">
        <f>I98</f>
        <v>400</v>
      </c>
      <c r="J97" s="212">
        <f>J98</f>
        <v>0</v>
      </c>
      <c r="K97" s="222">
        <f t="shared" si="6"/>
        <v>0</v>
      </c>
    </row>
    <row r="98" spans="1:11">
      <c r="A98" s="211" t="s">
        <v>481</v>
      </c>
      <c r="B98" s="109" t="s">
        <v>468</v>
      </c>
      <c r="C98" s="109" t="s">
        <v>469</v>
      </c>
      <c r="D98" s="109" t="s">
        <v>149</v>
      </c>
      <c r="E98" s="109" t="s">
        <v>480</v>
      </c>
      <c r="F98" s="206" t="s">
        <v>482</v>
      </c>
      <c r="G98" s="109"/>
      <c r="H98" s="109"/>
      <c r="I98" s="212">
        <f>I99</f>
        <v>400</v>
      </c>
      <c r="J98" s="212">
        <f>J99</f>
        <v>0</v>
      </c>
      <c r="K98" s="222">
        <f t="shared" si="6"/>
        <v>0</v>
      </c>
    </row>
    <row r="99" spans="1:11">
      <c r="A99" s="211" t="s">
        <v>12</v>
      </c>
      <c r="B99" s="109" t="s">
        <v>468</v>
      </c>
      <c r="C99" s="109" t="s">
        <v>469</v>
      </c>
      <c r="D99" s="109" t="s">
        <v>149</v>
      </c>
      <c r="E99" s="109" t="s">
        <v>480</v>
      </c>
      <c r="F99" s="206" t="s">
        <v>482</v>
      </c>
      <c r="G99" s="109" t="s">
        <v>156</v>
      </c>
      <c r="H99" s="109" t="s">
        <v>150</v>
      </c>
      <c r="I99" s="212">
        <v>400</v>
      </c>
      <c r="J99" s="222">
        <v>0</v>
      </c>
      <c r="K99" s="222">
        <f t="shared" si="6"/>
        <v>0</v>
      </c>
    </row>
    <row r="100" spans="1:11" ht="31.5">
      <c r="A100" s="211" t="s">
        <v>331</v>
      </c>
      <c r="B100" s="109" t="s">
        <v>468</v>
      </c>
      <c r="C100" s="109" t="s">
        <v>469</v>
      </c>
      <c r="D100" s="109" t="s">
        <v>149</v>
      </c>
      <c r="E100" s="109" t="s">
        <v>483</v>
      </c>
      <c r="F100" s="206" t="s">
        <v>444</v>
      </c>
      <c r="G100" s="109"/>
      <c r="H100" s="109"/>
      <c r="I100" s="212">
        <f>I101</f>
        <v>952.52</v>
      </c>
      <c r="J100" s="212">
        <f>J101</f>
        <v>600.97721000000001</v>
      </c>
      <c r="K100" s="222">
        <f t="shared" si="6"/>
        <v>63.093395414269516</v>
      </c>
    </row>
    <row r="101" spans="1:11" ht="47.25">
      <c r="A101" s="211" t="s">
        <v>445</v>
      </c>
      <c r="B101" s="109" t="s">
        <v>468</v>
      </c>
      <c r="C101" s="109" t="s">
        <v>469</v>
      </c>
      <c r="D101" s="109" t="s">
        <v>149</v>
      </c>
      <c r="E101" s="109" t="s">
        <v>483</v>
      </c>
      <c r="F101" s="206" t="s">
        <v>446</v>
      </c>
      <c r="G101" s="109"/>
      <c r="H101" s="109"/>
      <c r="I101" s="212">
        <f>I102+I104</f>
        <v>952.52</v>
      </c>
      <c r="J101" s="212">
        <f>J102+J104</f>
        <v>600.97721000000001</v>
      </c>
      <c r="K101" s="222">
        <f t="shared" si="6"/>
        <v>63.093395414269516</v>
      </c>
    </row>
    <row r="102" spans="1:11">
      <c r="A102" s="211" t="s">
        <v>151</v>
      </c>
      <c r="B102" s="109" t="s">
        <v>468</v>
      </c>
      <c r="C102" s="109" t="s">
        <v>469</v>
      </c>
      <c r="D102" s="109" t="s">
        <v>149</v>
      </c>
      <c r="E102" s="109" t="s">
        <v>483</v>
      </c>
      <c r="F102" s="206" t="s">
        <v>448</v>
      </c>
      <c r="G102" s="109"/>
      <c r="H102" s="109"/>
      <c r="I102" s="212">
        <f>I103</f>
        <v>852.52</v>
      </c>
      <c r="J102" s="212">
        <f>J103</f>
        <v>506.95400000000001</v>
      </c>
      <c r="K102" s="222">
        <f t="shared" si="6"/>
        <v>59.465349786515276</v>
      </c>
    </row>
    <row r="103" spans="1:11">
      <c r="A103" s="211" t="s">
        <v>98</v>
      </c>
      <c r="B103" s="109" t="s">
        <v>468</v>
      </c>
      <c r="C103" s="109" t="s">
        <v>469</v>
      </c>
      <c r="D103" s="109" t="s">
        <v>149</v>
      </c>
      <c r="E103" s="109" t="s">
        <v>483</v>
      </c>
      <c r="F103" s="206" t="s">
        <v>448</v>
      </c>
      <c r="G103" s="109" t="s">
        <v>165</v>
      </c>
      <c r="H103" s="109" t="s">
        <v>156</v>
      </c>
      <c r="I103" s="212">
        <v>852.52</v>
      </c>
      <c r="J103" s="222">
        <v>506.95400000000001</v>
      </c>
      <c r="K103" s="222">
        <f t="shared" si="6"/>
        <v>59.465349786515276</v>
      </c>
    </row>
    <row r="104" spans="1:11">
      <c r="A104" s="211" t="s">
        <v>159</v>
      </c>
      <c r="B104" s="109" t="s">
        <v>468</v>
      </c>
      <c r="C104" s="109" t="s">
        <v>469</v>
      </c>
      <c r="D104" s="109" t="s">
        <v>149</v>
      </c>
      <c r="E104" s="109" t="s">
        <v>483</v>
      </c>
      <c r="F104" s="206" t="s">
        <v>449</v>
      </c>
      <c r="G104" s="109"/>
      <c r="H104" s="109"/>
      <c r="I104" s="212">
        <f>I105</f>
        <v>100</v>
      </c>
      <c r="J104" s="212">
        <f>J105</f>
        <v>94.023210000000006</v>
      </c>
      <c r="K104" s="222">
        <f t="shared" si="6"/>
        <v>94.023210000000006</v>
      </c>
    </row>
    <row r="105" spans="1:11">
      <c r="A105" s="211" t="s">
        <v>99</v>
      </c>
      <c r="B105" s="109" t="s">
        <v>468</v>
      </c>
      <c r="C105" s="109" t="s">
        <v>469</v>
      </c>
      <c r="D105" s="109" t="s">
        <v>149</v>
      </c>
      <c r="E105" s="109" t="s">
        <v>483</v>
      </c>
      <c r="F105" s="206" t="s">
        <v>449</v>
      </c>
      <c r="G105" s="109" t="s">
        <v>165</v>
      </c>
      <c r="H105" s="109" t="s">
        <v>149</v>
      </c>
      <c r="I105" s="212">
        <v>100</v>
      </c>
      <c r="J105" s="222">
        <v>94.023210000000006</v>
      </c>
      <c r="K105" s="222">
        <f t="shared" si="6"/>
        <v>94.023210000000006</v>
      </c>
    </row>
    <row r="106" spans="1:11" ht="31.5">
      <c r="A106" s="211" t="s">
        <v>333</v>
      </c>
      <c r="B106" s="109" t="s">
        <v>468</v>
      </c>
      <c r="C106" s="109" t="s">
        <v>469</v>
      </c>
      <c r="D106" s="109" t="s">
        <v>149</v>
      </c>
      <c r="E106" s="109" t="s">
        <v>484</v>
      </c>
      <c r="F106" s="206" t="s">
        <v>450</v>
      </c>
      <c r="G106" s="109"/>
      <c r="H106" s="109"/>
      <c r="I106" s="212">
        <f t="shared" ref="I106:J108" si="7">I107</f>
        <v>899.97</v>
      </c>
      <c r="J106" s="212">
        <f t="shared" si="7"/>
        <v>899.96799999999996</v>
      </c>
      <c r="K106" s="222">
        <f t="shared" si="6"/>
        <v>99.999777770370116</v>
      </c>
    </row>
    <row r="107" spans="1:11" ht="31.5">
      <c r="A107" s="211" t="s">
        <v>485</v>
      </c>
      <c r="B107" s="109" t="s">
        <v>468</v>
      </c>
      <c r="C107" s="109" t="s">
        <v>469</v>
      </c>
      <c r="D107" s="109" t="s">
        <v>149</v>
      </c>
      <c r="E107" s="109" t="s">
        <v>484</v>
      </c>
      <c r="F107" s="206" t="s">
        <v>486</v>
      </c>
      <c r="G107" s="109"/>
      <c r="H107" s="109"/>
      <c r="I107" s="212">
        <f t="shared" si="7"/>
        <v>899.97</v>
      </c>
      <c r="J107" s="212">
        <f t="shared" si="7"/>
        <v>899.96799999999996</v>
      </c>
      <c r="K107" s="222">
        <f t="shared" si="6"/>
        <v>99.999777770370116</v>
      </c>
    </row>
    <row r="108" spans="1:11" ht="47.25">
      <c r="A108" s="211" t="s">
        <v>103</v>
      </c>
      <c r="B108" s="109" t="s">
        <v>468</v>
      </c>
      <c r="C108" s="109" t="s">
        <v>469</v>
      </c>
      <c r="D108" s="109" t="s">
        <v>149</v>
      </c>
      <c r="E108" s="109" t="s">
        <v>484</v>
      </c>
      <c r="F108" s="206" t="s">
        <v>487</v>
      </c>
      <c r="G108" s="109"/>
      <c r="H108" s="109"/>
      <c r="I108" s="212">
        <f t="shared" si="7"/>
        <v>899.97</v>
      </c>
      <c r="J108" s="212">
        <f t="shared" si="7"/>
        <v>899.96799999999996</v>
      </c>
      <c r="K108" s="222">
        <f t="shared" si="6"/>
        <v>99.999777770370116</v>
      </c>
    </row>
    <row r="109" spans="1:11">
      <c r="A109" s="211" t="s">
        <v>34</v>
      </c>
      <c r="B109" s="109" t="s">
        <v>468</v>
      </c>
      <c r="C109" s="109" t="s">
        <v>469</v>
      </c>
      <c r="D109" s="109" t="s">
        <v>149</v>
      </c>
      <c r="E109" s="109" t="s">
        <v>484</v>
      </c>
      <c r="F109" s="206" t="s">
        <v>487</v>
      </c>
      <c r="G109" s="109" t="s">
        <v>154</v>
      </c>
      <c r="H109" s="109" t="s">
        <v>156</v>
      </c>
      <c r="I109" s="212">
        <v>899.97</v>
      </c>
      <c r="J109" s="222">
        <v>899.96799999999996</v>
      </c>
      <c r="K109" s="222">
        <f t="shared" si="6"/>
        <v>99.999777770370116</v>
      </c>
    </row>
    <row r="110" spans="1:11" ht="31.5">
      <c r="A110" s="211" t="s">
        <v>331</v>
      </c>
      <c r="B110" s="109" t="s">
        <v>468</v>
      </c>
      <c r="C110" s="109" t="s">
        <v>469</v>
      </c>
      <c r="D110" s="109" t="s">
        <v>149</v>
      </c>
      <c r="E110" s="109" t="s">
        <v>488</v>
      </c>
      <c r="F110" s="206" t="s">
        <v>444</v>
      </c>
      <c r="G110" s="109"/>
      <c r="H110" s="109"/>
      <c r="I110" s="212">
        <f t="shared" ref="I110:J112" si="8">I111</f>
        <v>215</v>
      </c>
      <c r="J110" s="212">
        <f t="shared" si="8"/>
        <v>163.6336</v>
      </c>
      <c r="K110" s="222">
        <f t="shared" si="6"/>
        <v>76.108651162790693</v>
      </c>
    </row>
    <row r="111" spans="1:11" ht="47.25">
      <c r="A111" s="211" t="s">
        <v>445</v>
      </c>
      <c r="B111" s="109" t="s">
        <v>468</v>
      </c>
      <c r="C111" s="109" t="s">
        <v>469</v>
      </c>
      <c r="D111" s="109" t="s">
        <v>149</v>
      </c>
      <c r="E111" s="109" t="s">
        <v>488</v>
      </c>
      <c r="F111" s="206" t="s">
        <v>446</v>
      </c>
      <c r="G111" s="109"/>
      <c r="H111" s="109"/>
      <c r="I111" s="212">
        <f t="shared" si="8"/>
        <v>215</v>
      </c>
      <c r="J111" s="212">
        <f t="shared" si="8"/>
        <v>163.6336</v>
      </c>
      <c r="K111" s="222">
        <f t="shared" si="6"/>
        <v>76.108651162790693</v>
      </c>
    </row>
    <row r="112" spans="1:11">
      <c r="A112" s="211" t="s">
        <v>151</v>
      </c>
      <c r="B112" s="109" t="s">
        <v>468</v>
      </c>
      <c r="C112" s="109" t="s">
        <v>469</v>
      </c>
      <c r="D112" s="109" t="s">
        <v>149</v>
      </c>
      <c r="E112" s="109" t="s">
        <v>488</v>
      </c>
      <c r="F112" s="206" t="s">
        <v>448</v>
      </c>
      <c r="G112" s="109"/>
      <c r="H112" s="109"/>
      <c r="I112" s="212">
        <f t="shared" si="8"/>
        <v>215</v>
      </c>
      <c r="J112" s="212">
        <f t="shared" si="8"/>
        <v>163.6336</v>
      </c>
      <c r="K112" s="222">
        <f t="shared" si="6"/>
        <v>76.108651162790693</v>
      </c>
    </row>
    <row r="113" spans="1:11">
      <c r="A113" s="211" t="s">
        <v>14</v>
      </c>
      <c r="B113" s="109" t="s">
        <v>468</v>
      </c>
      <c r="C113" s="109" t="s">
        <v>469</v>
      </c>
      <c r="D113" s="109" t="s">
        <v>149</v>
      </c>
      <c r="E113" s="109" t="s">
        <v>488</v>
      </c>
      <c r="F113" s="206" t="s">
        <v>448</v>
      </c>
      <c r="G113" s="109" t="s">
        <v>156</v>
      </c>
      <c r="H113" s="109" t="s">
        <v>172</v>
      </c>
      <c r="I113" s="212">
        <v>215</v>
      </c>
      <c r="J113" s="222">
        <v>163.6336</v>
      </c>
      <c r="K113" s="222">
        <f t="shared" si="6"/>
        <v>76.108651162790693</v>
      </c>
    </row>
    <row r="114" spans="1:11" ht="31.5">
      <c r="A114" s="211" t="s">
        <v>331</v>
      </c>
      <c r="B114" s="109" t="s">
        <v>468</v>
      </c>
      <c r="C114" s="109" t="s">
        <v>469</v>
      </c>
      <c r="D114" s="109" t="s">
        <v>149</v>
      </c>
      <c r="E114" s="109" t="s">
        <v>489</v>
      </c>
      <c r="F114" s="206" t="s">
        <v>444</v>
      </c>
      <c r="G114" s="109"/>
      <c r="H114" s="109"/>
      <c r="I114" s="212">
        <f t="shared" ref="I114:J116" si="9">I115</f>
        <v>458</v>
      </c>
      <c r="J114" s="212">
        <f t="shared" si="9"/>
        <v>397.99990000000003</v>
      </c>
      <c r="K114" s="222">
        <f t="shared" si="6"/>
        <v>86.899541484716153</v>
      </c>
    </row>
    <row r="115" spans="1:11" ht="47.25">
      <c r="A115" s="211" t="s">
        <v>445</v>
      </c>
      <c r="B115" s="109" t="s">
        <v>468</v>
      </c>
      <c r="C115" s="109" t="s">
        <v>469</v>
      </c>
      <c r="D115" s="109" t="s">
        <v>149</v>
      </c>
      <c r="E115" s="109" t="s">
        <v>489</v>
      </c>
      <c r="F115" s="206" t="s">
        <v>446</v>
      </c>
      <c r="G115" s="109"/>
      <c r="H115" s="109"/>
      <c r="I115" s="212">
        <f t="shared" si="9"/>
        <v>458</v>
      </c>
      <c r="J115" s="212">
        <f t="shared" si="9"/>
        <v>397.99990000000003</v>
      </c>
      <c r="K115" s="222">
        <f t="shared" si="6"/>
        <v>86.899541484716153</v>
      </c>
    </row>
    <row r="116" spans="1:11">
      <c r="A116" s="211" t="s">
        <v>151</v>
      </c>
      <c r="B116" s="109" t="s">
        <v>468</v>
      </c>
      <c r="C116" s="109" t="s">
        <v>469</v>
      </c>
      <c r="D116" s="109" t="s">
        <v>149</v>
      </c>
      <c r="E116" s="109" t="s">
        <v>489</v>
      </c>
      <c r="F116" s="206" t="s">
        <v>448</v>
      </c>
      <c r="G116" s="109"/>
      <c r="H116" s="109"/>
      <c r="I116" s="212">
        <f t="shared" si="9"/>
        <v>458</v>
      </c>
      <c r="J116" s="212">
        <f t="shared" si="9"/>
        <v>397.99990000000003</v>
      </c>
      <c r="K116" s="222">
        <f t="shared" si="6"/>
        <v>86.899541484716153</v>
      </c>
    </row>
    <row r="117" spans="1:11">
      <c r="A117" s="211" t="s">
        <v>14</v>
      </c>
      <c r="B117" s="109" t="s">
        <v>468</v>
      </c>
      <c r="C117" s="109" t="s">
        <v>469</v>
      </c>
      <c r="D117" s="109" t="s">
        <v>149</v>
      </c>
      <c r="E117" s="109" t="s">
        <v>489</v>
      </c>
      <c r="F117" s="206" t="s">
        <v>448</v>
      </c>
      <c r="G117" s="109" t="s">
        <v>156</v>
      </c>
      <c r="H117" s="109" t="s">
        <v>172</v>
      </c>
      <c r="I117" s="212">
        <v>458</v>
      </c>
      <c r="J117" s="222">
        <v>397.99990000000003</v>
      </c>
      <c r="K117" s="222">
        <f t="shared" si="6"/>
        <v>86.899541484716153</v>
      </c>
    </row>
    <row r="118" spans="1:11" ht="78.75">
      <c r="A118" s="211" t="s">
        <v>329</v>
      </c>
      <c r="B118" s="109" t="s">
        <v>468</v>
      </c>
      <c r="C118" s="109" t="s">
        <v>469</v>
      </c>
      <c r="D118" s="109" t="s">
        <v>149</v>
      </c>
      <c r="E118" s="109" t="s">
        <v>490</v>
      </c>
      <c r="F118" s="206" t="s">
        <v>460</v>
      </c>
      <c r="G118" s="109"/>
      <c r="H118" s="109"/>
      <c r="I118" s="212">
        <f>I119</f>
        <v>314.60000000000002</v>
      </c>
      <c r="J118" s="212">
        <f>J119</f>
        <v>314.59925999999996</v>
      </c>
      <c r="K118" s="222">
        <f t="shared" si="6"/>
        <v>99.999764780673843</v>
      </c>
    </row>
    <row r="119" spans="1:11" ht="31.5">
      <c r="A119" s="211" t="s">
        <v>461</v>
      </c>
      <c r="B119" s="109" t="s">
        <v>468</v>
      </c>
      <c r="C119" s="109" t="s">
        <v>469</v>
      </c>
      <c r="D119" s="109" t="s">
        <v>149</v>
      </c>
      <c r="E119" s="109" t="s">
        <v>490</v>
      </c>
      <c r="F119" s="206" t="s">
        <v>462</v>
      </c>
      <c r="G119" s="109"/>
      <c r="H119" s="109"/>
      <c r="I119" s="212">
        <f>I120+I122</f>
        <v>314.60000000000002</v>
      </c>
      <c r="J119" s="212">
        <f>J120+J122</f>
        <v>314.59925999999996</v>
      </c>
      <c r="K119" s="222">
        <f t="shared" si="6"/>
        <v>99.999764780673843</v>
      </c>
    </row>
    <row r="120" spans="1:11" ht="31.5">
      <c r="A120" s="211" t="s">
        <v>171</v>
      </c>
      <c r="B120" s="109" t="s">
        <v>468</v>
      </c>
      <c r="C120" s="109" t="s">
        <v>469</v>
      </c>
      <c r="D120" s="109" t="s">
        <v>149</v>
      </c>
      <c r="E120" s="109" t="s">
        <v>490</v>
      </c>
      <c r="F120" s="206" t="s">
        <v>463</v>
      </c>
      <c r="G120" s="109"/>
      <c r="H120" s="109"/>
      <c r="I120" s="212">
        <f>I121</f>
        <v>241.63</v>
      </c>
      <c r="J120" s="212">
        <f>J121</f>
        <v>241.62799999999999</v>
      </c>
      <c r="K120" s="222">
        <f t="shared" si="6"/>
        <v>99.999172288209238</v>
      </c>
    </row>
    <row r="121" spans="1:11">
      <c r="A121" s="211" t="s">
        <v>90</v>
      </c>
      <c r="B121" s="109" t="s">
        <v>468</v>
      </c>
      <c r="C121" s="109" t="s">
        <v>469</v>
      </c>
      <c r="D121" s="109" t="s">
        <v>149</v>
      </c>
      <c r="E121" s="109" t="s">
        <v>490</v>
      </c>
      <c r="F121" s="206" t="s">
        <v>463</v>
      </c>
      <c r="G121" s="109" t="s">
        <v>149</v>
      </c>
      <c r="H121" s="109" t="s">
        <v>164</v>
      </c>
      <c r="I121" s="212">
        <v>241.63</v>
      </c>
      <c r="J121" s="222">
        <v>241.62799999999999</v>
      </c>
      <c r="K121" s="222">
        <f t="shared" si="6"/>
        <v>99.999172288209238</v>
      </c>
    </row>
    <row r="122" spans="1:11" ht="63">
      <c r="A122" s="211" t="s">
        <v>170</v>
      </c>
      <c r="B122" s="109" t="s">
        <v>468</v>
      </c>
      <c r="C122" s="109" t="s">
        <v>469</v>
      </c>
      <c r="D122" s="109" t="s">
        <v>149</v>
      </c>
      <c r="E122" s="109" t="s">
        <v>490</v>
      </c>
      <c r="F122" s="206" t="s">
        <v>464</v>
      </c>
      <c r="G122" s="109"/>
      <c r="H122" s="109"/>
      <c r="I122" s="212">
        <f>I123</f>
        <v>72.97</v>
      </c>
      <c r="J122" s="212">
        <f>J123</f>
        <v>72.971260000000001</v>
      </c>
      <c r="K122" s="222">
        <f t="shared" si="6"/>
        <v>100.00172673701522</v>
      </c>
    </row>
    <row r="123" spans="1:11">
      <c r="A123" s="211" t="s">
        <v>90</v>
      </c>
      <c r="B123" s="109" t="s">
        <v>468</v>
      </c>
      <c r="C123" s="109" t="s">
        <v>469</v>
      </c>
      <c r="D123" s="109" t="s">
        <v>149</v>
      </c>
      <c r="E123" s="109" t="s">
        <v>490</v>
      </c>
      <c r="F123" s="206" t="s">
        <v>464</v>
      </c>
      <c r="G123" s="109" t="s">
        <v>149</v>
      </c>
      <c r="H123" s="109" t="s">
        <v>164</v>
      </c>
      <c r="I123" s="212">
        <v>72.97</v>
      </c>
      <c r="J123" s="222">
        <v>72.971260000000001</v>
      </c>
      <c r="K123" s="222">
        <f t="shared" si="6"/>
        <v>100.00172673701522</v>
      </c>
    </row>
    <row r="124" spans="1:11">
      <c r="A124" s="208" t="s">
        <v>260</v>
      </c>
      <c r="B124" s="108" t="s">
        <v>491</v>
      </c>
      <c r="C124" s="108" t="s">
        <v>439</v>
      </c>
      <c r="D124" s="108" t="s">
        <v>152</v>
      </c>
      <c r="E124" s="108" t="s">
        <v>440</v>
      </c>
      <c r="F124" s="209"/>
      <c r="G124" s="108"/>
      <c r="H124" s="108"/>
      <c r="I124" s="210">
        <f>I125</f>
        <v>113096.63</v>
      </c>
      <c r="J124" s="210">
        <f>J125</f>
        <v>108633.28675</v>
      </c>
      <c r="K124" s="222">
        <f t="shared" si="6"/>
        <v>96.053513486652946</v>
      </c>
    </row>
    <row r="125" spans="1:11" ht="78.75">
      <c r="A125" s="208" t="s">
        <v>262</v>
      </c>
      <c r="B125" s="108" t="s">
        <v>492</v>
      </c>
      <c r="C125" s="108" t="s">
        <v>439</v>
      </c>
      <c r="D125" s="108" t="s">
        <v>152</v>
      </c>
      <c r="E125" s="108" t="s">
        <v>440</v>
      </c>
      <c r="F125" s="209"/>
      <c r="G125" s="108"/>
      <c r="H125" s="108"/>
      <c r="I125" s="210">
        <f>I126+I141+I264</f>
        <v>113096.63</v>
      </c>
      <c r="J125" s="210">
        <f>J126+J141+J264</f>
        <v>108633.28675</v>
      </c>
      <c r="K125" s="222">
        <f t="shared" si="6"/>
        <v>96.053513486652946</v>
      </c>
    </row>
    <row r="126" spans="1:11" ht="31.5">
      <c r="A126" s="208" t="s">
        <v>341</v>
      </c>
      <c r="B126" s="108" t="s">
        <v>492</v>
      </c>
      <c r="C126" s="108" t="s">
        <v>493</v>
      </c>
      <c r="D126" s="108" t="s">
        <v>152</v>
      </c>
      <c r="E126" s="108" t="s">
        <v>440</v>
      </c>
      <c r="F126" s="209"/>
      <c r="G126" s="108"/>
      <c r="H126" s="108"/>
      <c r="I126" s="210">
        <f>I127+I132</f>
        <v>43309.72</v>
      </c>
      <c r="J126" s="210">
        <f>J127+J132</f>
        <v>43309.716</v>
      </c>
      <c r="K126" s="222">
        <f t="shared" si="6"/>
        <v>99.99999076419796</v>
      </c>
    </row>
    <row r="127" spans="1:11" ht="31.5">
      <c r="A127" s="213" t="s">
        <v>342</v>
      </c>
      <c r="B127" s="214" t="s">
        <v>492</v>
      </c>
      <c r="C127" s="214" t="s">
        <v>493</v>
      </c>
      <c r="D127" s="214" t="s">
        <v>494</v>
      </c>
      <c r="E127" s="214" t="s">
        <v>440</v>
      </c>
      <c r="F127" s="215"/>
      <c r="G127" s="214"/>
      <c r="H127" s="214"/>
      <c r="I127" s="216">
        <f t="shared" ref="I127:J130" si="10">I128</f>
        <v>16865.939999999999</v>
      </c>
      <c r="J127" s="216">
        <f t="shared" si="10"/>
        <v>16865.940999999999</v>
      </c>
      <c r="K127" s="222">
        <f t="shared" si="6"/>
        <v>100.00000592910921</v>
      </c>
    </row>
    <row r="128" spans="1:11" ht="31.5">
      <c r="A128" s="211" t="s">
        <v>331</v>
      </c>
      <c r="B128" s="109" t="s">
        <v>492</v>
      </c>
      <c r="C128" s="109" t="s">
        <v>493</v>
      </c>
      <c r="D128" s="109" t="s">
        <v>494</v>
      </c>
      <c r="E128" s="109" t="s">
        <v>495</v>
      </c>
      <c r="F128" s="206" t="s">
        <v>444</v>
      </c>
      <c r="G128" s="109"/>
      <c r="H128" s="109"/>
      <c r="I128" s="212">
        <f t="shared" si="10"/>
        <v>16865.939999999999</v>
      </c>
      <c r="J128" s="212">
        <f t="shared" si="10"/>
        <v>16865.940999999999</v>
      </c>
      <c r="K128" s="222">
        <f t="shared" si="6"/>
        <v>100.00000592910921</v>
      </c>
    </row>
    <row r="129" spans="1:11" ht="47.25">
      <c r="A129" s="211" t="s">
        <v>445</v>
      </c>
      <c r="B129" s="109" t="s">
        <v>492</v>
      </c>
      <c r="C129" s="109" t="s">
        <v>493</v>
      </c>
      <c r="D129" s="109" t="s">
        <v>494</v>
      </c>
      <c r="E129" s="109" t="s">
        <v>495</v>
      </c>
      <c r="F129" s="206" t="s">
        <v>446</v>
      </c>
      <c r="G129" s="109"/>
      <c r="H129" s="109"/>
      <c r="I129" s="212">
        <f t="shared" si="10"/>
        <v>16865.939999999999</v>
      </c>
      <c r="J129" s="212">
        <f t="shared" si="10"/>
        <v>16865.940999999999</v>
      </c>
      <c r="K129" s="222">
        <f t="shared" si="6"/>
        <v>100.00000592910921</v>
      </c>
    </row>
    <row r="130" spans="1:11">
      <c r="A130" s="211" t="s">
        <v>151</v>
      </c>
      <c r="B130" s="109" t="s">
        <v>492</v>
      </c>
      <c r="C130" s="109" t="s">
        <v>493</v>
      </c>
      <c r="D130" s="109" t="s">
        <v>494</v>
      </c>
      <c r="E130" s="109" t="s">
        <v>495</v>
      </c>
      <c r="F130" s="206" t="s">
        <v>448</v>
      </c>
      <c r="G130" s="109"/>
      <c r="H130" s="109"/>
      <c r="I130" s="212">
        <f t="shared" si="10"/>
        <v>16865.939999999999</v>
      </c>
      <c r="J130" s="212">
        <f t="shared" si="10"/>
        <v>16865.940999999999</v>
      </c>
      <c r="K130" s="222">
        <f t="shared" si="6"/>
        <v>100.00000592910921</v>
      </c>
    </row>
    <row r="131" spans="1:11">
      <c r="A131" s="211" t="s">
        <v>100</v>
      </c>
      <c r="B131" s="109" t="s">
        <v>492</v>
      </c>
      <c r="C131" s="109" t="s">
        <v>493</v>
      </c>
      <c r="D131" s="109" t="s">
        <v>494</v>
      </c>
      <c r="E131" s="109" t="s">
        <v>495</v>
      </c>
      <c r="F131" s="206" t="s">
        <v>448</v>
      </c>
      <c r="G131" s="109" t="s">
        <v>165</v>
      </c>
      <c r="H131" s="109" t="s">
        <v>164</v>
      </c>
      <c r="I131" s="212">
        <v>16865.939999999999</v>
      </c>
      <c r="J131" s="222">
        <v>16865.940999999999</v>
      </c>
      <c r="K131" s="222">
        <f t="shared" si="6"/>
        <v>100.00000592910921</v>
      </c>
    </row>
    <row r="132" spans="1:11" ht="47.25">
      <c r="A132" s="213" t="s">
        <v>385</v>
      </c>
      <c r="B132" s="214" t="s">
        <v>492</v>
      </c>
      <c r="C132" s="214" t="s">
        <v>493</v>
      </c>
      <c r="D132" s="214" t="s">
        <v>496</v>
      </c>
      <c r="E132" s="214" t="s">
        <v>440</v>
      </c>
      <c r="F132" s="215"/>
      <c r="G132" s="214"/>
      <c r="H132" s="214"/>
      <c r="I132" s="216">
        <f>I133+I138</f>
        <v>26443.78</v>
      </c>
      <c r="J132" s="216">
        <f>J133+J138</f>
        <v>26443.775000000001</v>
      </c>
      <c r="K132" s="222">
        <f t="shared" si="6"/>
        <v>99.999981091961899</v>
      </c>
    </row>
    <row r="133" spans="1:11" ht="47.25">
      <c r="A133" s="211" t="s">
        <v>387</v>
      </c>
      <c r="B133" s="109" t="s">
        <v>492</v>
      </c>
      <c r="C133" s="109" t="s">
        <v>493</v>
      </c>
      <c r="D133" s="109" t="s">
        <v>496</v>
      </c>
      <c r="E133" s="109" t="s">
        <v>497</v>
      </c>
      <c r="F133" s="206" t="s">
        <v>498</v>
      </c>
      <c r="G133" s="109"/>
      <c r="H133" s="109"/>
      <c r="I133" s="212">
        <f t="shared" ref="I133:J135" si="11">I134</f>
        <v>26187.86</v>
      </c>
      <c r="J133" s="212">
        <f t="shared" si="11"/>
        <v>26187.86</v>
      </c>
      <c r="K133" s="222">
        <f t="shared" si="6"/>
        <v>100</v>
      </c>
    </row>
    <row r="134" spans="1:11">
      <c r="A134" s="211" t="s">
        <v>499</v>
      </c>
      <c r="B134" s="109" t="s">
        <v>492</v>
      </c>
      <c r="C134" s="109" t="s">
        <v>493</v>
      </c>
      <c r="D134" s="109" t="s">
        <v>496</v>
      </c>
      <c r="E134" s="109" t="s">
        <v>497</v>
      </c>
      <c r="F134" s="206" t="s">
        <v>500</v>
      </c>
      <c r="G134" s="109"/>
      <c r="H134" s="109"/>
      <c r="I134" s="212">
        <f t="shared" si="11"/>
        <v>26187.86</v>
      </c>
      <c r="J134" s="212">
        <f t="shared" si="11"/>
        <v>26187.86</v>
      </c>
      <c r="K134" s="222">
        <f t="shared" si="6"/>
        <v>100</v>
      </c>
    </row>
    <row r="135" spans="1:11" ht="63">
      <c r="A135" s="211" t="s">
        <v>501</v>
      </c>
      <c r="B135" s="109" t="s">
        <v>492</v>
      </c>
      <c r="C135" s="109" t="s">
        <v>493</v>
      </c>
      <c r="D135" s="109" t="s">
        <v>496</v>
      </c>
      <c r="E135" s="109" t="s">
        <v>497</v>
      </c>
      <c r="F135" s="206" t="s">
        <v>502</v>
      </c>
      <c r="G135" s="109"/>
      <c r="H135" s="109"/>
      <c r="I135" s="212">
        <f t="shared" si="11"/>
        <v>26187.86</v>
      </c>
      <c r="J135" s="212">
        <f t="shared" si="11"/>
        <v>26187.86</v>
      </c>
      <c r="K135" s="222">
        <f t="shared" si="6"/>
        <v>100</v>
      </c>
    </row>
    <row r="136" spans="1:11">
      <c r="A136" s="211" t="s">
        <v>98</v>
      </c>
      <c r="B136" s="109" t="s">
        <v>492</v>
      </c>
      <c r="C136" s="109" t="s">
        <v>493</v>
      </c>
      <c r="D136" s="109" t="s">
        <v>496</v>
      </c>
      <c r="E136" s="109" t="s">
        <v>497</v>
      </c>
      <c r="F136" s="206" t="s">
        <v>502</v>
      </c>
      <c r="G136" s="109" t="s">
        <v>165</v>
      </c>
      <c r="H136" s="109" t="s">
        <v>156</v>
      </c>
      <c r="I136" s="212">
        <v>26187.86</v>
      </c>
      <c r="J136" s="222">
        <v>26187.86</v>
      </c>
      <c r="K136" s="222">
        <f t="shared" si="6"/>
        <v>100</v>
      </c>
    </row>
    <row r="137" spans="1:11" ht="47.25">
      <c r="A137" s="211" t="s">
        <v>387</v>
      </c>
      <c r="B137" s="109" t="s">
        <v>492</v>
      </c>
      <c r="C137" s="109" t="s">
        <v>493</v>
      </c>
      <c r="D137" s="109" t="s">
        <v>496</v>
      </c>
      <c r="E137" s="109" t="s">
        <v>503</v>
      </c>
      <c r="F137" s="206" t="s">
        <v>498</v>
      </c>
      <c r="G137" s="109"/>
      <c r="H137" s="109"/>
      <c r="I137" s="212">
        <f t="shared" ref="I137:J139" si="12">I138</f>
        <v>255.92</v>
      </c>
      <c r="J137" s="212">
        <f t="shared" si="12"/>
        <v>255.91499999999999</v>
      </c>
      <c r="K137" s="222">
        <f t="shared" si="6"/>
        <v>99.998046264457642</v>
      </c>
    </row>
    <row r="138" spans="1:11">
      <c r="A138" s="211" t="s">
        <v>499</v>
      </c>
      <c r="B138" s="109" t="s">
        <v>492</v>
      </c>
      <c r="C138" s="109" t="s">
        <v>493</v>
      </c>
      <c r="D138" s="109" t="s">
        <v>496</v>
      </c>
      <c r="E138" s="109" t="s">
        <v>503</v>
      </c>
      <c r="F138" s="206" t="s">
        <v>500</v>
      </c>
      <c r="G138" s="109"/>
      <c r="H138" s="109"/>
      <c r="I138" s="212">
        <f t="shared" si="12"/>
        <v>255.92</v>
      </c>
      <c r="J138" s="212">
        <f t="shared" si="12"/>
        <v>255.91499999999999</v>
      </c>
      <c r="K138" s="222">
        <f t="shared" si="6"/>
        <v>99.998046264457642</v>
      </c>
    </row>
    <row r="139" spans="1:11" ht="63">
      <c r="A139" s="211" t="s">
        <v>501</v>
      </c>
      <c r="B139" s="109" t="s">
        <v>492</v>
      </c>
      <c r="C139" s="109" t="s">
        <v>493</v>
      </c>
      <c r="D139" s="109" t="s">
        <v>496</v>
      </c>
      <c r="E139" s="109" t="s">
        <v>503</v>
      </c>
      <c r="F139" s="206" t="s">
        <v>502</v>
      </c>
      <c r="G139" s="109"/>
      <c r="H139" s="109"/>
      <c r="I139" s="212">
        <f t="shared" si="12"/>
        <v>255.92</v>
      </c>
      <c r="J139" s="212">
        <f t="shared" si="12"/>
        <v>255.91499999999999</v>
      </c>
      <c r="K139" s="222">
        <f t="shared" si="6"/>
        <v>99.998046264457642</v>
      </c>
    </row>
    <row r="140" spans="1:11">
      <c r="A140" s="211" t="s">
        <v>98</v>
      </c>
      <c r="B140" s="109" t="s">
        <v>492</v>
      </c>
      <c r="C140" s="109" t="s">
        <v>493</v>
      </c>
      <c r="D140" s="109" t="s">
        <v>496</v>
      </c>
      <c r="E140" s="109" t="s">
        <v>503</v>
      </c>
      <c r="F140" s="206" t="s">
        <v>502</v>
      </c>
      <c r="G140" s="109" t="s">
        <v>165</v>
      </c>
      <c r="H140" s="109" t="s">
        <v>156</v>
      </c>
      <c r="I140" s="212">
        <v>255.92</v>
      </c>
      <c r="J140" s="222">
        <v>255.91499999999999</v>
      </c>
      <c r="K140" s="222">
        <f t="shared" si="6"/>
        <v>99.998046264457642</v>
      </c>
    </row>
    <row r="141" spans="1:11">
      <c r="A141" s="208" t="s">
        <v>264</v>
      </c>
      <c r="B141" s="108" t="s">
        <v>492</v>
      </c>
      <c r="C141" s="108" t="s">
        <v>504</v>
      </c>
      <c r="D141" s="108" t="s">
        <v>152</v>
      </c>
      <c r="E141" s="108" t="s">
        <v>440</v>
      </c>
      <c r="F141" s="209"/>
      <c r="G141" s="108"/>
      <c r="H141" s="108"/>
      <c r="I141" s="210">
        <f>I142+I151+I156+I199+I248+I259</f>
        <v>65607.58</v>
      </c>
      <c r="J141" s="210">
        <f>J142+J151+J156+J199+J248+J259</f>
        <v>61172.973079999996</v>
      </c>
      <c r="K141" s="222">
        <f t="shared" ref="K141:K204" si="13">J141/I141*100</f>
        <v>93.240709503383584</v>
      </c>
    </row>
    <row r="142" spans="1:11" ht="47.25">
      <c r="A142" s="213" t="s">
        <v>280</v>
      </c>
      <c r="B142" s="214" t="s">
        <v>492</v>
      </c>
      <c r="C142" s="214" t="s">
        <v>504</v>
      </c>
      <c r="D142" s="214" t="s">
        <v>156</v>
      </c>
      <c r="E142" s="214" t="s">
        <v>440</v>
      </c>
      <c r="F142" s="215"/>
      <c r="G142" s="214"/>
      <c r="H142" s="214"/>
      <c r="I142" s="216">
        <f>I143+I147</f>
        <v>1133.0999999999999</v>
      </c>
      <c r="J142" s="216">
        <f>J143+J147</f>
        <v>1069.0999999999999</v>
      </c>
      <c r="K142" s="222">
        <f t="shared" si="13"/>
        <v>94.351778307298559</v>
      </c>
    </row>
    <row r="143" spans="1:11" ht="31.5">
      <c r="A143" s="211" t="s">
        <v>331</v>
      </c>
      <c r="B143" s="109" t="s">
        <v>492</v>
      </c>
      <c r="C143" s="109" t="s">
        <v>504</v>
      </c>
      <c r="D143" s="109" t="s">
        <v>156</v>
      </c>
      <c r="E143" s="109" t="s">
        <v>505</v>
      </c>
      <c r="F143" s="206" t="s">
        <v>444</v>
      </c>
      <c r="G143" s="109"/>
      <c r="H143" s="109"/>
      <c r="I143" s="212">
        <f t="shared" ref="I143:J145" si="14">I144</f>
        <v>5</v>
      </c>
      <c r="J143" s="212">
        <f t="shared" si="14"/>
        <v>5</v>
      </c>
      <c r="K143" s="222">
        <f t="shared" si="13"/>
        <v>100</v>
      </c>
    </row>
    <row r="144" spans="1:11" ht="47.25">
      <c r="A144" s="211" t="s">
        <v>445</v>
      </c>
      <c r="B144" s="109" t="s">
        <v>492</v>
      </c>
      <c r="C144" s="109" t="s">
        <v>504</v>
      </c>
      <c r="D144" s="109" t="s">
        <v>156</v>
      </c>
      <c r="E144" s="109" t="s">
        <v>505</v>
      </c>
      <c r="F144" s="206" t="s">
        <v>446</v>
      </c>
      <c r="G144" s="109"/>
      <c r="H144" s="109"/>
      <c r="I144" s="212">
        <f t="shared" si="14"/>
        <v>5</v>
      </c>
      <c r="J144" s="212">
        <f t="shared" si="14"/>
        <v>5</v>
      </c>
      <c r="K144" s="222">
        <f t="shared" si="13"/>
        <v>100</v>
      </c>
    </row>
    <row r="145" spans="1:11">
      <c r="A145" s="211" t="s">
        <v>151</v>
      </c>
      <c r="B145" s="109" t="s">
        <v>492</v>
      </c>
      <c r="C145" s="109" t="s">
        <v>504</v>
      </c>
      <c r="D145" s="109" t="s">
        <v>156</v>
      </c>
      <c r="E145" s="109" t="s">
        <v>505</v>
      </c>
      <c r="F145" s="206" t="s">
        <v>448</v>
      </c>
      <c r="G145" s="109"/>
      <c r="H145" s="109"/>
      <c r="I145" s="212">
        <f t="shared" si="14"/>
        <v>5</v>
      </c>
      <c r="J145" s="212">
        <f t="shared" si="14"/>
        <v>5</v>
      </c>
      <c r="K145" s="222">
        <f t="shared" si="13"/>
        <v>100</v>
      </c>
    </row>
    <row r="146" spans="1:11" ht="31.5">
      <c r="A146" s="211" t="s">
        <v>96</v>
      </c>
      <c r="B146" s="109" t="s">
        <v>492</v>
      </c>
      <c r="C146" s="109" t="s">
        <v>504</v>
      </c>
      <c r="D146" s="109" t="s">
        <v>156</v>
      </c>
      <c r="E146" s="109" t="s">
        <v>505</v>
      </c>
      <c r="F146" s="206" t="s">
        <v>448</v>
      </c>
      <c r="G146" s="109" t="s">
        <v>153</v>
      </c>
      <c r="H146" s="109" t="s">
        <v>166</v>
      </c>
      <c r="I146" s="212">
        <v>5</v>
      </c>
      <c r="J146" s="222">
        <v>5</v>
      </c>
      <c r="K146" s="222">
        <f t="shared" si="13"/>
        <v>100</v>
      </c>
    </row>
    <row r="147" spans="1:11" ht="31.5">
      <c r="A147" s="211" t="s">
        <v>331</v>
      </c>
      <c r="B147" s="109" t="s">
        <v>492</v>
      </c>
      <c r="C147" s="109" t="s">
        <v>504</v>
      </c>
      <c r="D147" s="109" t="s">
        <v>156</v>
      </c>
      <c r="E147" s="109" t="s">
        <v>506</v>
      </c>
      <c r="F147" s="206" t="s">
        <v>444</v>
      </c>
      <c r="G147" s="109"/>
      <c r="H147" s="109"/>
      <c r="I147" s="212">
        <f t="shared" ref="I147:J149" si="15">I148</f>
        <v>1128.0999999999999</v>
      </c>
      <c r="J147" s="212">
        <f t="shared" si="15"/>
        <v>1064.0999999999999</v>
      </c>
      <c r="K147" s="222">
        <f t="shared" si="13"/>
        <v>94.326744082971373</v>
      </c>
    </row>
    <row r="148" spans="1:11" ht="47.25">
      <c r="A148" s="211" t="s">
        <v>445</v>
      </c>
      <c r="B148" s="109" t="s">
        <v>492</v>
      </c>
      <c r="C148" s="109" t="s">
        <v>504</v>
      </c>
      <c r="D148" s="109" t="s">
        <v>156</v>
      </c>
      <c r="E148" s="109" t="s">
        <v>506</v>
      </c>
      <c r="F148" s="206" t="s">
        <v>446</v>
      </c>
      <c r="G148" s="109"/>
      <c r="H148" s="109"/>
      <c r="I148" s="212">
        <f t="shared" si="15"/>
        <v>1128.0999999999999</v>
      </c>
      <c r="J148" s="212">
        <f t="shared" si="15"/>
        <v>1064.0999999999999</v>
      </c>
      <c r="K148" s="222">
        <f t="shared" si="13"/>
        <v>94.326744082971373</v>
      </c>
    </row>
    <row r="149" spans="1:11">
      <c r="A149" s="211" t="s">
        <v>151</v>
      </c>
      <c r="B149" s="109" t="s">
        <v>492</v>
      </c>
      <c r="C149" s="109" t="s">
        <v>504</v>
      </c>
      <c r="D149" s="109" t="s">
        <v>156</v>
      </c>
      <c r="E149" s="109" t="s">
        <v>506</v>
      </c>
      <c r="F149" s="206" t="s">
        <v>448</v>
      </c>
      <c r="G149" s="109"/>
      <c r="H149" s="109"/>
      <c r="I149" s="212">
        <f t="shared" si="15"/>
        <v>1128.0999999999999</v>
      </c>
      <c r="J149" s="212">
        <f t="shared" si="15"/>
        <v>1064.0999999999999</v>
      </c>
      <c r="K149" s="222">
        <f t="shared" si="13"/>
        <v>94.326744082971373</v>
      </c>
    </row>
    <row r="150" spans="1:11" ht="31.5">
      <c r="A150" s="211" t="s">
        <v>96</v>
      </c>
      <c r="B150" s="109" t="s">
        <v>492</v>
      </c>
      <c r="C150" s="109" t="s">
        <v>504</v>
      </c>
      <c r="D150" s="109" t="s">
        <v>156</v>
      </c>
      <c r="E150" s="109" t="s">
        <v>506</v>
      </c>
      <c r="F150" s="206" t="s">
        <v>448</v>
      </c>
      <c r="G150" s="109" t="s">
        <v>153</v>
      </c>
      <c r="H150" s="109" t="s">
        <v>166</v>
      </c>
      <c r="I150" s="212">
        <v>1128.0999999999999</v>
      </c>
      <c r="J150" s="222">
        <v>1064.0999999999999</v>
      </c>
      <c r="K150" s="222">
        <f t="shared" si="13"/>
        <v>94.326744082971373</v>
      </c>
    </row>
    <row r="151" spans="1:11" ht="31.5">
      <c r="A151" s="213" t="s">
        <v>266</v>
      </c>
      <c r="B151" s="214" t="s">
        <v>492</v>
      </c>
      <c r="C151" s="214" t="s">
        <v>504</v>
      </c>
      <c r="D151" s="214" t="s">
        <v>149</v>
      </c>
      <c r="E151" s="214" t="s">
        <v>440</v>
      </c>
      <c r="F151" s="215"/>
      <c r="G151" s="214"/>
      <c r="H151" s="214"/>
      <c r="I151" s="216">
        <f t="shared" ref="I151:J154" si="16">I152</f>
        <v>889</v>
      </c>
      <c r="J151" s="216">
        <f t="shared" si="16"/>
        <v>441.83499999999998</v>
      </c>
      <c r="K151" s="222">
        <f t="shared" si="13"/>
        <v>49.700224971878512</v>
      </c>
    </row>
    <row r="152" spans="1:11" ht="31.5">
      <c r="A152" s="211" t="s">
        <v>331</v>
      </c>
      <c r="B152" s="109" t="s">
        <v>492</v>
      </c>
      <c r="C152" s="109" t="s">
        <v>504</v>
      </c>
      <c r="D152" s="109" t="s">
        <v>149</v>
      </c>
      <c r="E152" s="109" t="s">
        <v>507</v>
      </c>
      <c r="F152" s="206" t="s">
        <v>444</v>
      </c>
      <c r="G152" s="109"/>
      <c r="H152" s="109"/>
      <c r="I152" s="212">
        <f t="shared" si="16"/>
        <v>889</v>
      </c>
      <c r="J152" s="212">
        <f t="shared" si="16"/>
        <v>441.83499999999998</v>
      </c>
      <c r="K152" s="222">
        <f t="shared" si="13"/>
        <v>49.700224971878512</v>
      </c>
    </row>
    <row r="153" spans="1:11" ht="47.25">
      <c r="A153" s="211" t="s">
        <v>445</v>
      </c>
      <c r="B153" s="109" t="s">
        <v>492</v>
      </c>
      <c r="C153" s="109" t="s">
        <v>504</v>
      </c>
      <c r="D153" s="109" t="s">
        <v>149</v>
      </c>
      <c r="E153" s="109" t="s">
        <v>507</v>
      </c>
      <c r="F153" s="206" t="s">
        <v>446</v>
      </c>
      <c r="G153" s="109"/>
      <c r="H153" s="109"/>
      <c r="I153" s="212">
        <f t="shared" si="16"/>
        <v>889</v>
      </c>
      <c r="J153" s="212">
        <f t="shared" si="16"/>
        <v>441.83499999999998</v>
      </c>
      <c r="K153" s="222">
        <f t="shared" si="13"/>
        <v>49.700224971878512</v>
      </c>
    </row>
    <row r="154" spans="1:11">
      <c r="A154" s="211" t="s">
        <v>151</v>
      </c>
      <c r="B154" s="109" t="s">
        <v>492</v>
      </c>
      <c r="C154" s="109" t="s">
        <v>504</v>
      </c>
      <c r="D154" s="109" t="s">
        <v>149</v>
      </c>
      <c r="E154" s="109" t="s">
        <v>507</v>
      </c>
      <c r="F154" s="206" t="s">
        <v>448</v>
      </c>
      <c r="G154" s="109"/>
      <c r="H154" s="109"/>
      <c r="I154" s="212">
        <f t="shared" si="16"/>
        <v>889</v>
      </c>
      <c r="J154" s="212">
        <f t="shared" si="16"/>
        <v>441.83499999999998</v>
      </c>
      <c r="K154" s="222">
        <f t="shared" si="13"/>
        <v>49.700224971878512</v>
      </c>
    </row>
    <row r="155" spans="1:11" ht="47.25">
      <c r="A155" s="211" t="s">
        <v>169</v>
      </c>
      <c r="B155" s="109" t="s">
        <v>492</v>
      </c>
      <c r="C155" s="109" t="s">
        <v>504</v>
      </c>
      <c r="D155" s="109" t="s">
        <v>149</v>
      </c>
      <c r="E155" s="109" t="s">
        <v>507</v>
      </c>
      <c r="F155" s="206" t="s">
        <v>448</v>
      </c>
      <c r="G155" s="109" t="s">
        <v>164</v>
      </c>
      <c r="H155" s="109" t="s">
        <v>168</v>
      </c>
      <c r="I155" s="212">
        <v>889</v>
      </c>
      <c r="J155" s="222">
        <v>441.83499999999998</v>
      </c>
      <c r="K155" s="222">
        <f t="shared" si="13"/>
        <v>49.700224971878512</v>
      </c>
    </row>
    <row r="156" spans="1:11" ht="63">
      <c r="A156" s="213" t="s">
        <v>270</v>
      </c>
      <c r="B156" s="214" t="s">
        <v>492</v>
      </c>
      <c r="C156" s="214" t="s">
        <v>504</v>
      </c>
      <c r="D156" s="214" t="s">
        <v>164</v>
      </c>
      <c r="E156" s="214" t="s">
        <v>440</v>
      </c>
      <c r="F156" s="215"/>
      <c r="G156" s="214"/>
      <c r="H156" s="214"/>
      <c r="I156" s="216">
        <f>I157+I163+I167+I171+I175+I179+I183+I187+I191+I195</f>
        <v>46744.44</v>
      </c>
      <c r="J156" s="216">
        <f>J157+J163+J167+J171+J175+J179+J183+J187+J191+J195</f>
        <v>43523.150999999998</v>
      </c>
      <c r="K156" s="222">
        <f t="shared" si="13"/>
        <v>93.108722663058956</v>
      </c>
    </row>
    <row r="157" spans="1:11" ht="31.5">
      <c r="A157" s="211" t="s">
        <v>331</v>
      </c>
      <c r="B157" s="109" t="s">
        <v>492</v>
      </c>
      <c r="C157" s="109" t="s">
        <v>504</v>
      </c>
      <c r="D157" s="109" t="s">
        <v>164</v>
      </c>
      <c r="E157" s="109" t="s">
        <v>508</v>
      </c>
      <c r="F157" s="206" t="s">
        <v>444</v>
      </c>
      <c r="G157" s="109"/>
      <c r="H157" s="109"/>
      <c r="I157" s="212">
        <f>I158</f>
        <v>9644.1</v>
      </c>
      <c r="J157" s="212">
        <f>J158</f>
        <v>9354.0709999999999</v>
      </c>
      <c r="K157" s="222">
        <f t="shared" si="13"/>
        <v>96.992679462054525</v>
      </c>
    </row>
    <row r="158" spans="1:11" ht="47.25">
      <c r="A158" s="211" t="s">
        <v>445</v>
      </c>
      <c r="B158" s="109" t="s">
        <v>492</v>
      </c>
      <c r="C158" s="109" t="s">
        <v>504</v>
      </c>
      <c r="D158" s="109" t="s">
        <v>164</v>
      </c>
      <c r="E158" s="109" t="s">
        <v>508</v>
      </c>
      <c r="F158" s="206" t="s">
        <v>446</v>
      </c>
      <c r="G158" s="109"/>
      <c r="H158" s="109"/>
      <c r="I158" s="212">
        <f>I159+I162</f>
        <v>9644.1</v>
      </c>
      <c r="J158" s="212">
        <f>J159+J162</f>
        <v>9354.0709999999999</v>
      </c>
      <c r="K158" s="222">
        <f t="shared" si="13"/>
        <v>96.992679462054525</v>
      </c>
    </row>
    <row r="159" spans="1:11">
      <c r="A159" s="211" t="s">
        <v>151</v>
      </c>
      <c r="B159" s="109" t="s">
        <v>492</v>
      </c>
      <c r="C159" s="109" t="s">
        <v>504</v>
      </c>
      <c r="D159" s="109" t="s">
        <v>164</v>
      </c>
      <c r="E159" s="109" t="s">
        <v>508</v>
      </c>
      <c r="F159" s="206" t="s">
        <v>448</v>
      </c>
      <c r="G159" s="109"/>
      <c r="H159" s="109"/>
      <c r="I159" s="212">
        <f>I160</f>
        <v>6494.1</v>
      </c>
      <c r="J159" s="212">
        <f>J160</f>
        <v>6262.7780000000002</v>
      </c>
      <c r="K159" s="222">
        <f t="shared" si="13"/>
        <v>96.437966769837232</v>
      </c>
    </row>
    <row r="160" spans="1:11">
      <c r="A160" s="211" t="s">
        <v>100</v>
      </c>
      <c r="B160" s="109" t="s">
        <v>492</v>
      </c>
      <c r="C160" s="109" t="s">
        <v>504</v>
      </c>
      <c r="D160" s="109" t="s">
        <v>164</v>
      </c>
      <c r="E160" s="109" t="s">
        <v>508</v>
      </c>
      <c r="F160" s="206" t="s">
        <v>448</v>
      </c>
      <c r="G160" s="109" t="s">
        <v>165</v>
      </c>
      <c r="H160" s="109" t="s">
        <v>164</v>
      </c>
      <c r="I160" s="212">
        <v>6494.1</v>
      </c>
      <c r="J160" s="222">
        <v>6262.7780000000002</v>
      </c>
      <c r="K160" s="222">
        <f t="shared" si="13"/>
        <v>96.437966769837232</v>
      </c>
    </row>
    <row r="161" spans="1:11">
      <c r="A161" s="211" t="s">
        <v>159</v>
      </c>
      <c r="B161" s="109" t="s">
        <v>492</v>
      </c>
      <c r="C161" s="109" t="s">
        <v>504</v>
      </c>
      <c r="D161" s="109" t="s">
        <v>164</v>
      </c>
      <c r="E161" s="109" t="s">
        <v>508</v>
      </c>
      <c r="F161" s="206" t="s">
        <v>449</v>
      </c>
      <c r="G161" s="109"/>
      <c r="H161" s="109"/>
      <c r="I161" s="212">
        <f>I162</f>
        <v>3150</v>
      </c>
      <c r="J161" s="212">
        <f>J162</f>
        <v>3091.2930000000001</v>
      </c>
      <c r="K161" s="222">
        <f t="shared" si="13"/>
        <v>98.136285714285719</v>
      </c>
    </row>
    <row r="162" spans="1:11">
      <c r="A162" s="211" t="s">
        <v>100</v>
      </c>
      <c r="B162" s="109" t="s">
        <v>492</v>
      </c>
      <c r="C162" s="109" t="s">
        <v>504</v>
      </c>
      <c r="D162" s="109" t="s">
        <v>164</v>
      </c>
      <c r="E162" s="109" t="s">
        <v>508</v>
      </c>
      <c r="F162" s="206" t="s">
        <v>449</v>
      </c>
      <c r="G162" s="109" t="s">
        <v>165</v>
      </c>
      <c r="H162" s="109" t="s">
        <v>164</v>
      </c>
      <c r="I162" s="212">
        <v>3150</v>
      </c>
      <c r="J162" s="222">
        <v>3091.2930000000001</v>
      </c>
      <c r="K162" s="222">
        <f t="shared" si="13"/>
        <v>98.136285714285719</v>
      </c>
    </row>
    <row r="163" spans="1:11">
      <c r="A163" s="211" t="s">
        <v>337</v>
      </c>
      <c r="B163" s="109" t="s">
        <v>492</v>
      </c>
      <c r="C163" s="109" t="s">
        <v>504</v>
      </c>
      <c r="D163" s="109" t="s">
        <v>164</v>
      </c>
      <c r="E163" s="109" t="s">
        <v>508</v>
      </c>
      <c r="F163" s="206" t="s">
        <v>452</v>
      </c>
      <c r="G163" s="109"/>
      <c r="H163" s="109"/>
      <c r="I163" s="212">
        <f t="shared" ref="I163:J165" si="17">I164</f>
        <v>10</v>
      </c>
      <c r="J163" s="212">
        <f t="shared" si="17"/>
        <v>2.5910000000000002</v>
      </c>
      <c r="K163" s="222">
        <f t="shared" si="13"/>
        <v>25.91</v>
      </c>
    </row>
    <row r="164" spans="1:11">
      <c r="A164" s="211" t="s">
        <v>453</v>
      </c>
      <c r="B164" s="109" t="s">
        <v>492</v>
      </c>
      <c r="C164" s="109" t="s">
        <v>504</v>
      </c>
      <c r="D164" s="109" t="s">
        <v>164</v>
      </c>
      <c r="E164" s="109" t="s">
        <v>508</v>
      </c>
      <c r="F164" s="206" t="s">
        <v>454</v>
      </c>
      <c r="G164" s="109"/>
      <c r="H164" s="109"/>
      <c r="I164" s="212">
        <f t="shared" si="17"/>
        <v>10</v>
      </c>
      <c r="J164" s="212">
        <f t="shared" si="17"/>
        <v>2.5910000000000002</v>
      </c>
      <c r="K164" s="222">
        <f t="shared" si="13"/>
        <v>25.91</v>
      </c>
    </row>
    <row r="165" spans="1:11">
      <c r="A165" s="211" t="s">
        <v>403</v>
      </c>
      <c r="B165" s="109" t="s">
        <v>492</v>
      </c>
      <c r="C165" s="109" t="s">
        <v>504</v>
      </c>
      <c r="D165" s="109" t="s">
        <v>164</v>
      </c>
      <c r="E165" s="109" t="s">
        <v>508</v>
      </c>
      <c r="F165" s="206" t="s">
        <v>455</v>
      </c>
      <c r="G165" s="109"/>
      <c r="H165" s="109"/>
      <c r="I165" s="212">
        <f t="shared" si="17"/>
        <v>10</v>
      </c>
      <c r="J165" s="212">
        <f t="shared" si="17"/>
        <v>2.5910000000000002</v>
      </c>
      <c r="K165" s="222">
        <f t="shared" si="13"/>
        <v>25.91</v>
      </c>
    </row>
    <row r="166" spans="1:11">
      <c r="A166" s="211" t="s">
        <v>100</v>
      </c>
      <c r="B166" s="109" t="s">
        <v>492</v>
      </c>
      <c r="C166" s="109" t="s">
        <v>504</v>
      </c>
      <c r="D166" s="109" t="s">
        <v>164</v>
      </c>
      <c r="E166" s="109" t="s">
        <v>508</v>
      </c>
      <c r="F166" s="206" t="s">
        <v>455</v>
      </c>
      <c r="G166" s="109" t="s">
        <v>165</v>
      </c>
      <c r="H166" s="109" t="s">
        <v>164</v>
      </c>
      <c r="I166" s="212">
        <v>10</v>
      </c>
      <c r="J166" s="222">
        <v>2.5910000000000002</v>
      </c>
      <c r="K166" s="222">
        <f t="shared" si="13"/>
        <v>25.91</v>
      </c>
    </row>
    <row r="167" spans="1:11" ht="31.5">
      <c r="A167" s="211" t="s">
        <v>331</v>
      </c>
      <c r="B167" s="109" t="s">
        <v>492</v>
      </c>
      <c r="C167" s="109" t="s">
        <v>504</v>
      </c>
      <c r="D167" s="109" t="s">
        <v>164</v>
      </c>
      <c r="E167" s="109" t="s">
        <v>509</v>
      </c>
      <c r="F167" s="206" t="s">
        <v>444</v>
      </c>
      <c r="G167" s="109"/>
      <c r="H167" s="109"/>
      <c r="I167" s="212">
        <f t="shared" ref="I167:J169" si="18">I168</f>
        <v>200</v>
      </c>
      <c r="J167" s="212">
        <f t="shared" si="18"/>
        <v>200</v>
      </c>
      <c r="K167" s="222">
        <f t="shared" si="13"/>
        <v>100</v>
      </c>
    </row>
    <row r="168" spans="1:11" ht="47.25">
      <c r="A168" s="211" t="s">
        <v>445</v>
      </c>
      <c r="B168" s="109" t="s">
        <v>492</v>
      </c>
      <c r="C168" s="109" t="s">
        <v>504</v>
      </c>
      <c r="D168" s="109" t="s">
        <v>164</v>
      </c>
      <c r="E168" s="109" t="s">
        <v>509</v>
      </c>
      <c r="F168" s="206" t="s">
        <v>446</v>
      </c>
      <c r="G168" s="109"/>
      <c r="H168" s="109"/>
      <c r="I168" s="212">
        <f t="shared" si="18"/>
        <v>200</v>
      </c>
      <c r="J168" s="212">
        <f t="shared" si="18"/>
        <v>200</v>
      </c>
      <c r="K168" s="222">
        <f t="shared" si="13"/>
        <v>100</v>
      </c>
    </row>
    <row r="169" spans="1:11">
      <c r="A169" s="211" t="s">
        <v>151</v>
      </c>
      <c r="B169" s="109" t="s">
        <v>492</v>
      </c>
      <c r="C169" s="109" t="s">
        <v>504</v>
      </c>
      <c r="D169" s="109" t="s">
        <v>164</v>
      </c>
      <c r="E169" s="109" t="s">
        <v>509</v>
      </c>
      <c r="F169" s="206" t="s">
        <v>448</v>
      </c>
      <c r="G169" s="109"/>
      <c r="H169" s="109"/>
      <c r="I169" s="212">
        <f t="shared" si="18"/>
        <v>200</v>
      </c>
      <c r="J169" s="212">
        <f t="shared" si="18"/>
        <v>200</v>
      </c>
      <c r="K169" s="222">
        <f t="shared" si="13"/>
        <v>100</v>
      </c>
    </row>
    <row r="170" spans="1:11">
      <c r="A170" s="211" t="s">
        <v>100</v>
      </c>
      <c r="B170" s="109" t="s">
        <v>492</v>
      </c>
      <c r="C170" s="109" t="s">
        <v>504</v>
      </c>
      <c r="D170" s="109" t="s">
        <v>164</v>
      </c>
      <c r="E170" s="109" t="s">
        <v>509</v>
      </c>
      <c r="F170" s="206" t="s">
        <v>448</v>
      </c>
      <c r="G170" s="109" t="s">
        <v>165</v>
      </c>
      <c r="H170" s="109" t="s">
        <v>164</v>
      </c>
      <c r="I170" s="212">
        <v>200</v>
      </c>
      <c r="J170" s="222">
        <v>200</v>
      </c>
      <c r="K170" s="222">
        <f t="shared" si="13"/>
        <v>100</v>
      </c>
    </row>
    <row r="171" spans="1:11" ht="31.5">
      <c r="A171" s="211" t="s">
        <v>331</v>
      </c>
      <c r="B171" s="109" t="s">
        <v>492</v>
      </c>
      <c r="C171" s="109" t="s">
        <v>504</v>
      </c>
      <c r="D171" s="109" t="s">
        <v>164</v>
      </c>
      <c r="E171" s="109" t="s">
        <v>510</v>
      </c>
      <c r="F171" s="206" t="s">
        <v>444</v>
      </c>
      <c r="G171" s="109"/>
      <c r="H171" s="109"/>
      <c r="I171" s="212">
        <f t="shared" ref="I171:J173" si="19">I172</f>
        <v>19312.48</v>
      </c>
      <c r="J171" s="212">
        <f t="shared" si="19"/>
        <v>16883.12</v>
      </c>
      <c r="K171" s="222">
        <f t="shared" si="13"/>
        <v>87.420776616985478</v>
      </c>
    </row>
    <row r="172" spans="1:11" ht="47.25">
      <c r="A172" s="211" t="s">
        <v>445</v>
      </c>
      <c r="B172" s="109" t="s">
        <v>492</v>
      </c>
      <c r="C172" s="109" t="s">
        <v>504</v>
      </c>
      <c r="D172" s="109" t="s">
        <v>164</v>
      </c>
      <c r="E172" s="109" t="s">
        <v>510</v>
      </c>
      <c r="F172" s="206" t="s">
        <v>446</v>
      </c>
      <c r="G172" s="109"/>
      <c r="H172" s="109"/>
      <c r="I172" s="212">
        <f t="shared" si="19"/>
        <v>19312.48</v>
      </c>
      <c r="J172" s="212">
        <f t="shared" si="19"/>
        <v>16883.12</v>
      </c>
      <c r="K172" s="222">
        <f t="shared" si="13"/>
        <v>87.420776616985478</v>
      </c>
    </row>
    <row r="173" spans="1:11">
      <c r="A173" s="211" t="s">
        <v>151</v>
      </c>
      <c r="B173" s="109" t="s">
        <v>492</v>
      </c>
      <c r="C173" s="109" t="s">
        <v>504</v>
      </c>
      <c r="D173" s="109" t="s">
        <v>164</v>
      </c>
      <c r="E173" s="109" t="s">
        <v>510</v>
      </c>
      <c r="F173" s="206" t="s">
        <v>448</v>
      </c>
      <c r="G173" s="109"/>
      <c r="H173" s="109"/>
      <c r="I173" s="212">
        <f t="shared" si="19"/>
        <v>19312.48</v>
      </c>
      <c r="J173" s="212">
        <f t="shared" si="19"/>
        <v>16883.12</v>
      </c>
      <c r="K173" s="222">
        <f t="shared" si="13"/>
        <v>87.420776616985478</v>
      </c>
    </row>
    <row r="174" spans="1:11">
      <c r="A174" s="211" t="s">
        <v>100</v>
      </c>
      <c r="B174" s="109" t="s">
        <v>492</v>
      </c>
      <c r="C174" s="109" t="s">
        <v>504</v>
      </c>
      <c r="D174" s="109" t="s">
        <v>164</v>
      </c>
      <c r="E174" s="109" t="s">
        <v>510</v>
      </c>
      <c r="F174" s="206" t="s">
        <v>448</v>
      </c>
      <c r="G174" s="109" t="s">
        <v>165</v>
      </c>
      <c r="H174" s="109" t="s">
        <v>164</v>
      </c>
      <c r="I174" s="212">
        <v>19312.48</v>
      </c>
      <c r="J174" s="222">
        <v>16883.12</v>
      </c>
      <c r="K174" s="222">
        <f t="shared" si="13"/>
        <v>87.420776616985478</v>
      </c>
    </row>
    <row r="175" spans="1:11" ht="31.5">
      <c r="A175" s="211" t="s">
        <v>331</v>
      </c>
      <c r="B175" s="109" t="s">
        <v>492</v>
      </c>
      <c r="C175" s="109" t="s">
        <v>504</v>
      </c>
      <c r="D175" s="109" t="s">
        <v>164</v>
      </c>
      <c r="E175" s="109" t="s">
        <v>511</v>
      </c>
      <c r="F175" s="206" t="s">
        <v>444</v>
      </c>
      <c r="G175" s="109"/>
      <c r="H175" s="109"/>
      <c r="I175" s="212">
        <f t="shared" ref="I175:J177" si="20">I176</f>
        <v>5375</v>
      </c>
      <c r="J175" s="212">
        <f t="shared" si="20"/>
        <v>5168.1980000000003</v>
      </c>
      <c r="K175" s="222">
        <f t="shared" si="13"/>
        <v>96.152520930232569</v>
      </c>
    </row>
    <row r="176" spans="1:11" ht="47.25">
      <c r="A176" s="211" t="s">
        <v>445</v>
      </c>
      <c r="B176" s="109" t="s">
        <v>492</v>
      </c>
      <c r="C176" s="109" t="s">
        <v>504</v>
      </c>
      <c r="D176" s="109" t="s">
        <v>164</v>
      </c>
      <c r="E176" s="109" t="s">
        <v>511</v>
      </c>
      <c r="F176" s="206" t="s">
        <v>446</v>
      </c>
      <c r="G176" s="109"/>
      <c r="H176" s="109"/>
      <c r="I176" s="212">
        <f t="shared" si="20"/>
        <v>5375</v>
      </c>
      <c r="J176" s="212">
        <f t="shared" si="20"/>
        <v>5168.1980000000003</v>
      </c>
      <c r="K176" s="222">
        <f t="shared" si="13"/>
        <v>96.152520930232569</v>
      </c>
    </row>
    <row r="177" spans="1:11">
      <c r="A177" s="211" t="s">
        <v>151</v>
      </c>
      <c r="B177" s="109" t="s">
        <v>492</v>
      </c>
      <c r="C177" s="109" t="s">
        <v>504</v>
      </c>
      <c r="D177" s="109" t="s">
        <v>164</v>
      </c>
      <c r="E177" s="109" t="s">
        <v>511</v>
      </c>
      <c r="F177" s="206" t="s">
        <v>448</v>
      </c>
      <c r="G177" s="109"/>
      <c r="H177" s="109"/>
      <c r="I177" s="212">
        <f t="shared" si="20"/>
        <v>5375</v>
      </c>
      <c r="J177" s="212">
        <f t="shared" si="20"/>
        <v>5168.1980000000003</v>
      </c>
      <c r="K177" s="222">
        <f t="shared" si="13"/>
        <v>96.152520930232569</v>
      </c>
    </row>
    <row r="178" spans="1:11">
      <c r="A178" s="211" t="s">
        <v>95</v>
      </c>
      <c r="B178" s="109" t="s">
        <v>492</v>
      </c>
      <c r="C178" s="109" t="s">
        <v>504</v>
      </c>
      <c r="D178" s="109" t="s">
        <v>164</v>
      </c>
      <c r="E178" s="109" t="s">
        <v>511</v>
      </c>
      <c r="F178" s="206" t="s">
        <v>448</v>
      </c>
      <c r="G178" s="109" t="s">
        <v>153</v>
      </c>
      <c r="H178" s="109" t="s">
        <v>167</v>
      </c>
      <c r="I178" s="212">
        <v>5375</v>
      </c>
      <c r="J178" s="222">
        <v>5168.1980000000003</v>
      </c>
      <c r="K178" s="222">
        <f t="shared" si="13"/>
        <v>96.152520930232569</v>
      </c>
    </row>
    <row r="179" spans="1:11" ht="31.5">
      <c r="A179" s="211" t="s">
        <v>331</v>
      </c>
      <c r="B179" s="109" t="s">
        <v>492</v>
      </c>
      <c r="C179" s="109" t="s">
        <v>504</v>
      </c>
      <c r="D179" s="109" t="s">
        <v>164</v>
      </c>
      <c r="E179" s="109" t="s">
        <v>512</v>
      </c>
      <c r="F179" s="206" t="s">
        <v>444</v>
      </c>
      <c r="G179" s="109"/>
      <c r="H179" s="109"/>
      <c r="I179" s="212">
        <f t="shared" ref="I179:J181" si="21">I180</f>
        <v>5256</v>
      </c>
      <c r="J179" s="212">
        <f t="shared" si="21"/>
        <v>4968.3220000000001</v>
      </c>
      <c r="K179" s="222">
        <f t="shared" si="13"/>
        <v>94.526674277016738</v>
      </c>
    </row>
    <row r="180" spans="1:11" ht="47.25">
      <c r="A180" s="211" t="s">
        <v>445</v>
      </c>
      <c r="B180" s="109" t="s">
        <v>492</v>
      </c>
      <c r="C180" s="109" t="s">
        <v>504</v>
      </c>
      <c r="D180" s="109" t="s">
        <v>164</v>
      </c>
      <c r="E180" s="109" t="s">
        <v>512</v>
      </c>
      <c r="F180" s="206" t="s">
        <v>446</v>
      </c>
      <c r="G180" s="109"/>
      <c r="H180" s="109"/>
      <c r="I180" s="212">
        <f t="shared" si="21"/>
        <v>5256</v>
      </c>
      <c r="J180" s="212">
        <f t="shared" si="21"/>
        <v>4968.3220000000001</v>
      </c>
      <c r="K180" s="222">
        <f t="shared" si="13"/>
        <v>94.526674277016738</v>
      </c>
    </row>
    <row r="181" spans="1:11">
      <c r="A181" s="211" t="s">
        <v>151</v>
      </c>
      <c r="B181" s="109" t="s">
        <v>492</v>
      </c>
      <c r="C181" s="109" t="s">
        <v>504</v>
      </c>
      <c r="D181" s="109" t="s">
        <v>164</v>
      </c>
      <c r="E181" s="109" t="s">
        <v>512</v>
      </c>
      <c r="F181" s="206" t="s">
        <v>448</v>
      </c>
      <c r="G181" s="109"/>
      <c r="H181" s="109"/>
      <c r="I181" s="212">
        <f t="shared" si="21"/>
        <v>5256</v>
      </c>
      <c r="J181" s="212">
        <f t="shared" si="21"/>
        <v>4968.3220000000001</v>
      </c>
      <c r="K181" s="222">
        <f t="shared" si="13"/>
        <v>94.526674277016738</v>
      </c>
    </row>
    <row r="182" spans="1:11">
      <c r="A182" s="211" t="s">
        <v>95</v>
      </c>
      <c r="B182" s="109" t="s">
        <v>492</v>
      </c>
      <c r="C182" s="109" t="s">
        <v>504</v>
      </c>
      <c r="D182" s="109" t="s">
        <v>164</v>
      </c>
      <c r="E182" s="109" t="s">
        <v>512</v>
      </c>
      <c r="F182" s="206" t="s">
        <v>448</v>
      </c>
      <c r="G182" s="109" t="s">
        <v>153</v>
      </c>
      <c r="H182" s="109" t="s">
        <v>167</v>
      </c>
      <c r="I182" s="212">
        <v>5256</v>
      </c>
      <c r="J182" s="222">
        <v>4968.3220000000001</v>
      </c>
      <c r="K182" s="222">
        <f t="shared" si="13"/>
        <v>94.526674277016738</v>
      </c>
    </row>
    <row r="183" spans="1:11" ht="31.5">
      <c r="A183" s="211" t="s">
        <v>331</v>
      </c>
      <c r="B183" s="109" t="s">
        <v>492</v>
      </c>
      <c r="C183" s="109" t="s">
        <v>504</v>
      </c>
      <c r="D183" s="109" t="s">
        <v>164</v>
      </c>
      <c r="E183" s="109" t="s">
        <v>513</v>
      </c>
      <c r="F183" s="206" t="s">
        <v>444</v>
      </c>
      <c r="G183" s="109"/>
      <c r="H183" s="109"/>
      <c r="I183" s="212">
        <f t="shared" ref="I183:J185" si="22">I184</f>
        <v>1270.95</v>
      </c>
      <c r="J183" s="212">
        <f t="shared" si="22"/>
        <v>1270.95</v>
      </c>
      <c r="K183" s="222">
        <f t="shared" si="13"/>
        <v>100</v>
      </c>
    </row>
    <row r="184" spans="1:11" ht="47.25">
      <c r="A184" s="211" t="s">
        <v>445</v>
      </c>
      <c r="B184" s="109" t="s">
        <v>492</v>
      </c>
      <c r="C184" s="109" t="s">
        <v>504</v>
      </c>
      <c r="D184" s="109" t="s">
        <v>164</v>
      </c>
      <c r="E184" s="109" t="s">
        <v>513</v>
      </c>
      <c r="F184" s="206" t="s">
        <v>446</v>
      </c>
      <c r="G184" s="109"/>
      <c r="H184" s="109"/>
      <c r="I184" s="212">
        <f t="shared" si="22"/>
        <v>1270.95</v>
      </c>
      <c r="J184" s="212">
        <f t="shared" si="22"/>
        <v>1270.95</v>
      </c>
      <c r="K184" s="222">
        <f t="shared" si="13"/>
        <v>100</v>
      </c>
    </row>
    <row r="185" spans="1:11">
      <c r="A185" s="211" t="s">
        <v>151</v>
      </c>
      <c r="B185" s="109" t="s">
        <v>492</v>
      </c>
      <c r="C185" s="109" t="s">
        <v>504</v>
      </c>
      <c r="D185" s="109" t="s">
        <v>164</v>
      </c>
      <c r="E185" s="109" t="s">
        <v>513</v>
      </c>
      <c r="F185" s="206" t="s">
        <v>448</v>
      </c>
      <c r="G185" s="109"/>
      <c r="H185" s="109"/>
      <c r="I185" s="212">
        <f t="shared" si="22"/>
        <v>1270.95</v>
      </c>
      <c r="J185" s="212">
        <f t="shared" si="22"/>
        <v>1270.95</v>
      </c>
      <c r="K185" s="222">
        <f t="shared" si="13"/>
        <v>100</v>
      </c>
    </row>
    <row r="186" spans="1:11">
      <c r="A186" s="211" t="s">
        <v>98</v>
      </c>
      <c r="B186" s="109" t="s">
        <v>492</v>
      </c>
      <c r="C186" s="109" t="s">
        <v>504</v>
      </c>
      <c r="D186" s="109" t="s">
        <v>164</v>
      </c>
      <c r="E186" s="109" t="s">
        <v>513</v>
      </c>
      <c r="F186" s="206" t="s">
        <v>448</v>
      </c>
      <c r="G186" s="109" t="s">
        <v>165</v>
      </c>
      <c r="H186" s="109" t="s">
        <v>156</v>
      </c>
      <c r="I186" s="212">
        <v>1270.95</v>
      </c>
      <c r="J186" s="222">
        <v>1270.95</v>
      </c>
      <c r="K186" s="222">
        <f t="shared" si="13"/>
        <v>100</v>
      </c>
    </row>
    <row r="187" spans="1:11" ht="31.5">
      <c r="A187" s="211" t="s">
        <v>331</v>
      </c>
      <c r="B187" s="109" t="s">
        <v>492</v>
      </c>
      <c r="C187" s="109" t="s">
        <v>504</v>
      </c>
      <c r="D187" s="109" t="s">
        <v>164</v>
      </c>
      <c r="E187" s="109" t="s">
        <v>514</v>
      </c>
      <c r="F187" s="206" t="s">
        <v>444</v>
      </c>
      <c r="G187" s="109"/>
      <c r="H187" s="109"/>
      <c r="I187" s="212">
        <f t="shared" ref="I187:J189" si="23">I188</f>
        <v>1989.37</v>
      </c>
      <c r="J187" s="212">
        <f t="shared" si="23"/>
        <v>1989.365</v>
      </c>
      <c r="K187" s="222">
        <f t="shared" si="13"/>
        <v>99.999748664149962</v>
      </c>
    </row>
    <row r="188" spans="1:11" ht="47.25">
      <c r="A188" s="211" t="s">
        <v>445</v>
      </c>
      <c r="B188" s="109" t="s">
        <v>492</v>
      </c>
      <c r="C188" s="109" t="s">
        <v>504</v>
      </c>
      <c r="D188" s="109" t="s">
        <v>164</v>
      </c>
      <c r="E188" s="109" t="s">
        <v>514</v>
      </c>
      <c r="F188" s="206" t="s">
        <v>446</v>
      </c>
      <c r="G188" s="109"/>
      <c r="H188" s="109"/>
      <c r="I188" s="212">
        <f t="shared" si="23"/>
        <v>1989.37</v>
      </c>
      <c r="J188" s="212">
        <f t="shared" si="23"/>
        <v>1989.365</v>
      </c>
      <c r="K188" s="222">
        <f t="shared" si="13"/>
        <v>99.999748664149962</v>
      </c>
    </row>
    <row r="189" spans="1:11">
      <c r="A189" s="211" t="s">
        <v>151</v>
      </c>
      <c r="B189" s="109" t="s">
        <v>492</v>
      </c>
      <c r="C189" s="109" t="s">
        <v>504</v>
      </c>
      <c r="D189" s="109" t="s">
        <v>164</v>
      </c>
      <c r="E189" s="109" t="s">
        <v>514</v>
      </c>
      <c r="F189" s="206" t="s">
        <v>448</v>
      </c>
      <c r="G189" s="109"/>
      <c r="H189" s="109"/>
      <c r="I189" s="212">
        <f t="shared" si="23"/>
        <v>1989.37</v>
      </c>
      <c r="J189" s="212">
        <f t="shared" si="23"/>
        <v>1989.365</v>
      </c>
      <c r="K189" s="222">
        <f t="shared" si="13"/>
        <v>99.999748664149962</v>
      </c>
    </row>
    <row r="190" spans="1:11">
      <c r="A190" s="211" t="s">
        <v>100</v>
      </c>
      <c r="B190" s="109" t="s">
        <v>492</v>
      </c>
      <c r="C190" s="109" t="s">
        <v>504</v>
      </c>
      <c r="D190" s="109" t="s">
        <v>164</v>
      </c>
      <c r="E190" s="109" t="s">
        <v>514</v>
      </c>
      <c r="F190" s="206" t="s">
        <v>448</v>
      </c>
      <c r="G190" s="109" t="s">
        <v>165</v>
      </c>
      <c r="H190" s="109" t="s">
        <v>164</v>
      </c>
      <c r="I190" s="212">
        <v>1989.37</v>
      </c>
      <c r="J190" s="222">
        <v>1989.365</v>
      </c>
      <c r="K190" s="222">
        <f t="shared" si="13"/>
        <v>99.999748664149962</v>
      </c>
    </row>
    <row r="191" spans="1:11" ht="31.5">
      <c r="A191" s="211" t="s">
        <v>331</v>
      </c>
      <c r="B191" s="109" t="s">
        <v>492</v>
      </c>
      <c r="C191" s="109" t="s">
        <v>504</v>
      </c>
      <c r="D191" s="109" t="s">
        <v>164</v>
      </c>
      <c r="E191" s="109" t="s">
        <v>515</v>
      </c>
      <c r="F191" s="206" t="s">
        <v>444</v>
      </c>
      <c r="G191" s="109"/>
      <c r="H191" s="109"/>
      <c r="I191" s="212">
        <f t="shared" ref="I191:J193" si="24">I192</f>
        <v>1286.54</v>
      </c>
      <c r="J191" s="212">
        <f t="shared" si="24"/>
        <v>1286.5350000000001</v>
      </c>
      <c r="K191" s="222">
        <f t="shared" si="13"/>
        <v>99.999611360703909</v>
      </c>
    </row>
    <row r="192" spans="1:11" ht="47.25">
      <c r="A192" s="211" t="s">
        <v>445</v>
      </c>
      <c r="B192" s="109" t="s">
        <v>492</v>
      </c>
      <c r="C192" s="109" t="s">
        <v>504</v>
      </c>
      <c r="D192" s="109" t="s">
        <v>164</v>
      </c>
      <c r="E192" s="109" t="s">
        <v>515</v>
      </c>
      <c r="F192" s="206" t="s">
        <v>446</v>
      </c>
      <c r="G192" s="109"/>
      <c r="H192" s="109"/>
      <c r="I192" s="212">
        <f t="shared" si="24"/>
        <v>1286.54</v>
      </c>
      <c r="J192" s="212">
        <f t="shared" si="24"/>
        <v>1286.5350000000001</v>
      </c>
      <c r="K192" s="222">
        <f t="shared" si="13"/>
        <v>99.999611360703909</v>
      </c>
    </row>
    <row r="193" spans="1:11">
      <c r="A193" s="211" t="s">
        <v>151</v>
      </c>
      <c r="B193" s="109" t="s">
        <v>492</v>
      </c>
      <c r="C193" s="109" t="s">
        <v>504</v>
      </c>
      <c r="D193" s="109" t="s">
        <v>164</v>
      </c>
      <c r="E193" s="109" t="s">
        <v>515</v>
      </c>
      <c r="F193" s="206" t="s">
        <v>448</v>
      </c>
      <c r="G193" s="109"/>
      <c r="H193" s="109"/>
      <c r="I193" s="212">
        <f t="shared" si="24"/>
        <v>1286.54</v>
      </c>
      <c r="J193" s="212">
        <f t="shared" si="24"/>
        <v>1286.5350000000001</v>
      </c>
      <c r="K193" s="222">
        <f t="shared" si="13"/>
        <v>99.999611360703909</v>
      </c>
    </row>
    <row r="194" spans="1:11">
      <c r="A194" s="211" t="s">
        <v>95</v>
      </c>
      <c r="B194" s="109" t="s">
        <v>492</v>
      </c>
      <c r="C194" s="109" t="s">
        <v>504</v>
      </c>
      <c r="D194" s="109" t="s">
        <v>164</v>
      </c>
      <c r="E194" s="109" t="s">
        <v>515</v>
      </c>
      <c r="F194" s="206" t="s">
        <v>448</v>
      </c>
      <c r="G194" s="109" t="s">
        <v>153</v>
      </c>
      <c r="H194" s="109" t="s">
        <v>167</v>
      </c>
      <c r="I194" s="212">
        <v>1286.54</v>
      </c>
      <c r="J194" s="222">
        <v>1286.5350000000001</v>
      </c>
      <c r="K194" s="222">
        <f t="shared" si="13"/>
        <v>99.999611360703909</v>
      </c>
    </row>
    <row r="195" spans="1:11" ht="31.5">
      <c r="A195" s="211" t="s">
        <v>331</v>
      </c>
      <c r="B195" s="109" t="s">
        <v>492</v>
      </c>
      <c r="C195" s="109" t="s">
        <v>504</v>
      </c>
      <c r="D195" s="109" t="s">
        <v>164</v>
      </c>
      <c r="E195" s="109" t="s">
        <v>516</v>
      </c>
      <c r="F195" s="206" t="s">
        <v>444</v>
      </c>
      <c r="G195" s="109"/>
      <c r="H195" s="109"/>
      <c r="I195" s="212">
        <f t="shared" ref="I195:J197" si="25">I196</f>
        <v>2400</v>
      </c>
      <c r="J195" s="212">
        <f t="shared" si="25"/>
        <v>2399.9989999999998</v>
      </c>
      <c r="K195" s="222">
        <f t="shared" si="13"/>
        <v>99.999958333333325</v>
      </c>
    </row>
    <row r="196" spans="1:11" ht="47.25">
      <c r="A196" s="211" t="s">
        <v>445</v>
      </c>
      <c r="B196" s="109" t="s">
        <v>492</v>
      </c>
      <c r="C196" s="109" t="s">
        <v>504</v>
      </c>
      <c r="D196" s="109" t="s">
        <v>164</v>
      </c>
      <c r="E196" s="109" t="s">
        <v>516</v>
      </c>
      <c r="F196" s="206" t="s">
        <v>446</v>
      </c>
      <c r="G196" s="109"/>
      <c r="H196" s="109"/>
      <c r="I196" s="212">
        <f t="shared" si="25"/>
        <v>2400</v>
      </c>
      <c r="J196" s="212">
        <f t="shared" si="25"/>
        <v>2399.9989999999998</v>
      </c>
      <c r="K196" s="222">
        <f t="shared" si="13"/>
        <v>99.999958333333325</v>
      </c>
    </row>
    <row r="197" spans="1:11">
      <c r="A197" s="211" t="s">
        <v>151</v>
      </c>
      <c r="B197" s="109" t="s">
        <v>492</v>
      </c>
      <c r="C197" s="109" t="s">
        <v>504</v>
      </c>
      <c r="D197" s="109" t="s">
        <v>164</v>
      </c>
      <c r="E197" s="109" t="s">
        <v>516</v>
      </c>
      <c r="F197" s="206" t="s">
        <v>448</v>
      </c>
      <c r="G197" s="109"/>
      <c r="H197" s="109"/>
      <c r="I197" s="212">
        <f t="shared" si="25"/>
        <v>2400</v>
      </c>
      <c r="J197" s="212">
        <f t="shared" si="25"/>
        <v>2399.9989999999998</v>
      </c>
      <c r="K197" s="222">
        <f t="shared" si="13"/>
        <v>99.999958333333325</v>
      </c>
    </row>
    <row r="198" spans="1:11">
      <c r="A198" s="211" t="s">
        <v>100</v>
      </c>
      <c r="B198" s="109" t="s">
        <v>492</v>
      </c>
      <c r="C198" s="109" t="s">
        <v>504</v>
      </c>
      <c r="D198" s="109" t="s">
        <v>164</v>
      </c>
      <c r="E198" s="109" t="s">
        <v>516</v>
      </c>
      <c r="F198" s="206" t="s">
        <v>448</v>
      </c>
      <c r="G198" s="109" t="s">
        <v>165</v>
      </c>
      <c r="H198" s="109" t="s">
        <v>164</v>
      </c>
      <c r="I198" s="212">
        <v>2400</v>
      </c>
      <c r="J198" s="222">
        <v>2399.9989999999998</v>
      </c>
      <c r="K198" s="222">
        <f t="shared" si="13"/>
        <v>99.999958333333325</v>
      </c>
    </row>
    <row r="199" spans="1:11" ht="47.25">
      <c r="A199" s="213" t="s">
        <v>300</v>
      </c>
      <c r="B199" s="214" t="s">
        <v>492</v>
      </c>
      <c r="C199" s="214" t="s">
        <v>504</v>
      </c>
      <c r="D199" s="214" t="s">
        <v>153</v>
      </c>
      <c r="E199" s="214" t="s">
        <v>440</v>
      </c>
      <c r="F199" s="215"/>
      <c r="G199" s="214"/>
      <c r="H199" s="214"/>
      <c r="I199" s="216">
        <f>I200+I208+I216+I220+I228+I234+I238+I242</f>
        <v>16173.54</v>
      </c>
      <c r="J199" s="216">
        <f>J200+J208+J216+J220+J228+J234+J238+J242</f>
        <v>15491.328079999999</v>
      </c>
      <c r="K199" s="222">
        <f t="shared" si="13"/>
        <v>95.781925787428108</v>
      </c>
    </row>
    <row r="200" spans="1:11" ht="78.75">
      <c r="A200" s="211" t="s">
        <v>329</v>
      </c>
      <c r="B200" s="109" t="s">
        <v>492</v>
      </c>
      <c r="C200" s="109" t="s">
        <v>504</v>
      </c>
      <c r="D200" s="109" t="s">
        <v>153</v>
      </c>
      <c r="E200" s="109" t="s">
        <v>517</v>
      </c>
      <c r="F200" s="206" t="s">
        <v>460</v>
      </c>
      <c r="G200" s="109"/>
      <c r="H200" s="109"/>
      <c r="I200" s="212">
        <f>I201</f>
        <v>5297.6</v>
      </c>
      <c r="J200" s="212">
        <f>J201</f>
        <v>4904.7469999999994</v>
      </c>
      <c r="K200" s="222">
        <f t="shared" si="13"/>
        <v>92.584321202053744</v>
      </c>
    </row>
    <row r="201" spans="1:11" ht="31.5">
      <c r="A201" s="211" t="s">
        <v>518</v>
      </c>
      <c r="B201" s="109" t="s">
        <v>492</v>
      </c>
      <c r="C201" s="109" t="s">
        <v>504</v>
      </c>
      <c r="D201" s="109" t="s">
        <v>153</v>
      </c>
      <c r="E201" s="109" t="s">
        <v>517</v>
      </c>
      <c r="F201" s="206" t="s">
        <v>519</v>
      </c>
      <c r="G201" s="109"/>
      <c r="H201" s="109"/>
      <c r="I201" s="212">
        <f>I202+I204+I206</f>
        <v>5297.6</v>
      </c>
      <c r="J201" s="212">
        <f>J202+J204+J206</f>
        <v>4904.7469999999994</v>
      </c>
      <c r="K201" s="222">
        <f t="shared" si="13"/>
        <v>92.584321202053744</v>
      </c>
    </row>
    <row r="202" spans="1:11">
      <c r="A202" s="211" t="s">
        <v>155</v>
      </c>
      <c r="B202" s="109" t="s">
        <v>492</v>
      </c>
      <c r="C202" s="109" t="s">
        <v>504</v>
      </c>
      <c r="D202" s="109" t="s">
        <v>153</v>
      </c>
      <c r="E202" s="109" t="s">
        <v>517</v>
      </c>
      <c r="F202" s="206" t="s">
        <v>520</v>
      </c>
      <c r="G202" s="109"/>
      <c r="H202" s="109"/>
      <c r="I202" s="212">
        <f>I203</f>
        <v>4081.01</v>
      </c>
      <c r="J202" s="212">
        <f>J203</f>
        <v>3735.5819999999999</v>
      </c>
      <c r="K202" s="222">
        <f t="shared" si="13"/>
        <v>91.535722774509239</v>
      </c>
    </row>
    <row r="203" spans="1:11">
      <c r="A203" s="211" t="s">
        <v>105</v>
      </c>
      <c r="B203" s="109" t="s">
        <v>492</v>
      </c>
      <c r="C203" s="109" t="s">
        <v>504</v>
      </c>
      <c r="D203" s="109" t="s">
        <v>153</v>
      </c>
      <c r="E203" s="109" t="s">
        <v>517</v>
      </c>
      <c r="F203" s="206" t="s">
        <v>520</v>
      </c>
      <c r="G203" s="109" t="s">
        <v>157</v>
      </c>
      <c r="H203" s="109" t="s">
        <v>156</v>
      </c>
      <c r="I203" s="212">
        <v>4081.01</v>
      </c>
      <c r="J203" s="222">
        <v>3735.5819999999999</v>
      </c>
      <c r="K203" s="222">
        <f t="shared" si="13"/>
        <v>91.535722774509239</v>
      </c>
    </row>
    <row r="204" spans="1:11" ht="31.5">
      <c r="A204" s="211" t="s">
        <v>160</v>
      </c>
      <c r="B204" s="109" t="s">
        <v>492</v>
      </c>
      <c r="C204" s="109" t="s">
        <v>504</v>
      </c>
      <c r="D204" s="109" t="s">
        <v>153</v>
      </c>
      <c r="E204" s="109" t="s">
        <v>517</v>
      </c>
      <c r="F204" s="206" t="s">
        <v>521</v>
      </c>
      <c r="G204" s="109"/>
      <c r="H204" s="109"/>
      <c r="I204" s="212">
        <f>I205</f>
        <v>27</v>
      </c>
      <c r="J204" s="212">
        <f>J205</f>
        <v>26.451000000000001</v>
      </c>
      <c r="K204" s="222">
        <f t="shared" si="13"/>
        <v>97.966666666666669</v>
      </c>
    </row>
    <row r="205" spans="1:11">
      <c r="A205" s="211" t="s">
        <v>105</v>
      </c>
      <c r="B205" s="109" t="s">
        <v>492</v>
      </c>
      <c r="C205" s="109" t="s">
        <v>504</v>
      </c>
      <c r="D205" s="109" t="s">
        <v>153</v>
      </c>
      <c r="E205" s="109" t="s">
        <v>517</v>
      </c>
      <c r="F205" s="206" t="s">
        <v>521</v>
      </c>
      <c r="G205" s="109" t="s">
        <v>157</v>
      </c>
      <c r="H205" s="109" t="s">
        <v>156</v>
      </c>
      <c r="I205" s="212">
        <v>27</v>
      </c>
      <c r="J205" s="222">
        <v>26.451000000000001</v>
      </c>
      <c r="K205" s="222">
        <f t="shared" ref="K205:K268" si="26">J205/I205*100</f>
        <v>97.966666666666669</v>
      </c>
    </row>
    <row r="206" spans="1:11" ht="63">
      <c r="A206" s="211" t="s">
        <v>158</v>
      </c>
      <c r="B206" s="109" t="s">
        <v>492</v>
      </c>
      <c r="C206" s="109" t="s">
        <v>504</v>
      </c>
      <c r="D206" s="109" t="s">
        <v>153</v>
      </c>
      <c r="E206" s="109" t="s">
        <v>517</v>
      </c>
      <c r="F206" s="206" t="s">
        <v>522</v>
      </c>
      <c r="G206" s="109"/>
      <c r="H206" s="109"/>
      <c r="I206" s="212">
        <f>I207</f>
        <v>1189.5899999999999</v>
      </c>
      <c r="J206" s="212">
        <f>J207</f>
        <v>1142.7139999999999</v>
      </c>
      <c r="K206" s="222">
        <f t="shared" si="26"/>
        <v>96.059482678906178</v>
      </c>
    </row>
    <row r="207" spans="1:11">
      <c r="A207" s="211" t="s">
        <v>105</v>
      </c>
      <c r="B207" s="109" t="s">
        <v>492</v>
      </c>
      <c r="C207" s="109" t="s">
        <v>504</v>
      </c>
      <c r="D207" s="109" t="s">
        <v>153</v>
      </c>
      <c r="E207" s="109" t="s">
        <v>517</v>
      </c>
      <c r="F207" s="206" t="s">
        <v>522</v>
      </c>
      <c r="G207" s="109" t="s">
        <v>157</v>
      </c>
      <c r="H207" s="109" t="s">
        <v>156</v>
      </c>
      <c r="I207" s="212">
        <v>1189.5899999999999</v>
      </c>
      <c r="J207" s="222">
        <v>1142.7139999999999</v>
      </c>
      <c r="K207" s="222">
        <f t="shared" si="26"/>
        <v>96.059482678906178</v>
      </c>
    </row>
    <row r="208" spans="1:11" ht="31.5">
      <c r="A208" s="211" t="s">
        <v>331</v>
      </c>
      <c r="B208" s="109" t="s">
        <v>492</v>
      </c>
      <c r="C208" s="109" t="s">
        <v>504</v>
      </c>
      <c r="D208" s="109" t="s">
        <v>153</v>
      </c>
      <c r="E208" s="109" t="s">
        <v>517</v>
      </c>
      <c r="F208" s="206" t="s">
        <v>444</v>
      </c>
      <c r="G208" s="109"/>
      <c r="H208" s="109"/>
      <c r="I208" s="212">
        <f>I209</f>
        <v>2773.2</v>
      </c>
      <c r="J208" s="212">
        <f>J209</f>
        <v>2656.2029999999995</v>
      </c>
      <c r="K208" s="222">
        <f t="shared" si="26"/>
        <v>95.781155344006905</v>
      </c>
    </row>
    <row r="209" spans="1:11" ht="47.25">
      <c r="A209" s="211" t="s">
        <v>445</v>
      </c>
      <c r="B209" s="109" t="s">
        <v>492</v>
      </c>
      <c r="C209" s="109" t="s">
        <v>504</v>
      </c>
      <c r="D209" s="109" t="s">
        <v>153</v>
      </c>
      <c r="E209" s="109" t="s">
        <v>517</v>
      </c>
      <c r="F209" s="206" t="s">
        <v>446</v>
      </c>
      <c r="G209" s="109"/>
      <c r="H209" s="109"/>
      <c r="I209" s="212">
        <f>I210+I212+I214</f>
        <v>2773.2</v>
      </c>
      <c r="J209" s="212">
        <f>J210+J212+J214</f>
        <v>2656.2029999999995</v>
      </c>
      <c r="K209" s="222">
        <f t="shared" si="26"/>
        <v>95.781155344006905</v>
      </c>
    </row>
    <row r="210" spans="1:11" ht="31.5">
      <c r="A210" s="211" t="s">
        <v>161</v>
      </c>
      <c r="B210" s="109" t="s">
        <v>492</v>
      </c>
      <c r="C210" s="109" t="s">
        <v>504</v>
      </c>
      <c r="D210" s="109" t="s">
        <v>153</v>
      </c>
      <c r="E210" s="109" t="s">
        <v>517</v>
      </c>
      <c r="F210" s="206" t="s">
        <v>447</v>
      </c>
      <c r="G210" s="109"/>
      <c r="H210" s="109"/>
      <c r="I210" s="212">
        <f>I211</f>
        <v>157</v>
      </c>
      <c r="J210" s="212">
        <f>J211</f>
        <v>148.542</v>
      </c>
      <c r="K210" s="222">
        <f t="shared" si="26"/>
        <v>94.612738853503188</v>
      </c>
    </row>
    <row r="211" spans="1:11">
      <c r="A211" s="211" t="s">
        <v>105</v>
      </c>
      <c r="B211" s="109" t="s">
        <v>492</v>
      </c>
      <c r="C211" s="109" t="s">
        <v>504</v>
      </c>
      <c r="D211" s="109" t="s">
        <v>153</v>
      </c>
      <c r="E211" s="109" t="s">
        <v>517</v>
      </c>
      <c r="F211" s="206" t="s">
        <v>447</v>
      </c>
      <c r="G211" s="109" t="s">
        <v>157</v>
      </c>
      <c r="H211" s="109" t="s">
        <v>156</v>
      </c>
      <c r="I211" s="212">
        <v>157</v>
      </c>
      <c r="J211" s="222">
        <v>148.542</v>
      </c>
      <c r="K211" s="222">
        <f t="shared" si="26"/>
        <v>94.612738853503188</v>
      </c>
    </row>
    <row r="212" spans="1:11">
      <c r="A212" s="211" t="s">
        <v>151</v>
      </c>
      <c r="B212" s="109" t="s">
        <v>492</v>
      </c>
      <c r="C212" s="109" t="s">
        <v>504</v>
      </c>
      <c r="D212" s="109" t="s">
        <v>153</v>
      </c>
      <c r="E212" s="109" t="s">
        <v>517</v>
      </c>
      <c r="F212" s="206" t="s">
        <v>448</v>
      </c>
      <c r="G212" s="109"/>
      <c r="H212" s="109"/>
      <c r="I212" s="212">
        <f>I213</f>
        <v>2332.1999999999998</v>
      </c>
      <c r="J212" s="212">
        <f>J213</f>
        <v>2258.3829999999998</v>
      </c>
      <c r="K212" s="222">
        <f t="shared" si="26"/>
        <v>96.834876940228114</v>
      </c>
    </row>
    <row r="213" spans="1:11">
      <c r="A213" s="211" t="s">
        <v>105</v>
      </c>
      <c r="B213" s="109" t="s">
        <v>492</v>
      </c>
      <c r="C213" s="109" t="s">
        <v>504</v>
      </c>
      <c r="D213" s="109" t="s">
        <v>153</v>
      </c>
      <c r="E213" s="109" t="s">
        <v>517</v>
      </c>
      <c r="F213" s="206" t="s">
        <v>448</v>
      </c>
      <c r="G213" s="109" t="s">
        <v>157</v>
      </c>
      <c r="H213" s="109" t="s">
        <v>156</v>
      </c>
      <c r="I213" s="212">
        <v>2332.1999999999998</v>
      </c>
      <c r="J213" s="222">
        <v>2258.3829999999998</v>
      </c>
      <c r="K213" s="222">
        <f t="shared" si="26"/>
        <v>96.834876940228114</v>
      </c>
    </row>
    <row r="214" spans="1:11">
      <c r="A214" s="211" t="s">
        <v>159</v>
      </c>
      <c r="B214" s="109" t="s">
        <v>492</v>
      </c>
      <c r="C214" s="109" t="s">
        <v>504</v>
      </c>
      <c r="D214" s="109" t="s">
        <v>153</v>
      </c>
      <c r="E214" s="109" t="s">
        <v>517</v>
      </c>
      <c r="F214" s="206" t="s">
        <v>449</v>
      </c>
      <c r="G214" s="109"/>
      <c r="H214" s="109"/>
      <c r="I214" s="212">
        <f>I215</f>
        <v>284</v>
      </c>
      <c r="J214" s="212">
        <f>J215</f>
        <v>249.27799999999999</v>
      </c>
      <c r="K214" s="222">
        <f t="shared" si="26"/>
        <v>87.773943661971828</v>
      </c>
    </row>
    <row r="215" spans="1:11">
      <c r="A215" s="211" t="s">
        <v>105</v>
      </c>
      <c r="B215" s="109" t="s">
        <v>492</v>
      </c>
      <c r="C215" s="109" t="s">
        <v>504</v>
      </c>
      <c r="D215" s="109" t="s">
        <v>153</v>
      </c>
      <c r="E215" s="109" t="s">
        <v>517</v>
      </c>
      <c r="F215" s="206" t="s">
        <v>449</v>
      </c>
      <c r="G215" s="109" t="s">
        <v>157</v>
      </c>
      <c r="H215" s="109" t="s">
        <v>156</v>
      </c>
      <c r="I215" s="212">
        <v>284</v>
      </c>
      <c r="J215" s="222">
        <v>249.27799999999999</v>
      </c>
      <c r="K215" s="222">
        <f t="shared" si="26"/>
        <v>87.773943661971828</v>
      </c>
    </row>
    <row r="216" spans="1:11">
      <c r="A216" s="211" t="s">
        <v>337</v>
      </c>
      <c r="B216" s="109" t="s">
        <v>492</v>
      </c>
      <c r="C216" s="109" t="s">
        <v>504</v>
      </c>
      <c r="D216" s="109" t="s">
        <v>153</v>
      </c>
      <c r="E216" s="109" t="s">
        <v>517</v>
      </c>
      <c r="F216" s="206" t="s">
        <v>452</v>
      </c>
      <c r="G216" s="109"/>
      <c r="H216" s="109"/>
      <c r="I216" s="212">
        <f t="shared" ref="I216:J218" si="27">I217</f>
        <v>5</v>
      </c>
      <c r="J216" s="212">
        <f t="shared" si="27"/>
        <v>0</v>
      </c>
      <c r="K216" s="222">
        <f t="shared" si="26"/>
        <v>0</v>
      </c>
    </row>
    <row r="217" spans="1:11">
      <c r="A217" s="211" t="s">
        <v>453</v>
      </c>
      <c r="B217" s="109" t="s">
        <v>492</v>
      </c>
      <c r="C217" s="109" t="s">
        <v>504</v>
      </c>
      <c r="D217" s="109" t="s">
        <v>153</v>
      </c>
      <c r="E217" s="109" t="s">
        <v>517</v>
      </c>
      <c r="F217" s="206" t="s">
        <v>454</v>
      </c>
      <c r="G217" s="109"/>
      <c r="H217" s="109"/>
      <c r="I217" s="212">
        <f t="shared" si="27"/>
        <v>5</v>
      </c>
      <c r="J217" s="212">
        <f t="shared" si="27"/>
        <v>0</v>
      </c>
      <c r="K217" s="222">
        <f t="shared" si="26"/>
        <v>0</v>
      </c>
    </row>
    <row r="218" spans="1:11">
      <c r="A218" s="211" t="s">
        <v>403</v>
      </c>
      <c r="B218" s="109" t="s">
        <v>492</v>
      </c>
      <c r="C218" s="109" t="s">
        <v>504</v>
      </c>
      <c r="D218" s="109" t="s">
        <v>153</v>
      </c>
      <c r="E218" s="109" t="s">
        <v>517</v>
      </c>
      <c r="F218" s="206" t="s">
        <v>455</v>
      </c>
      <c r="G218" s="109"/>
      <c r="H218" s="109"/>
      <c r="I218" s="212">
        <f t="shared" si="27"/>
        <v>5</v>
      </c>
      <c r="J218" s="212">
        <f t="shared" si="27"/>
        <v>0</v>
      </c>
      <c r="K218" s="222">
        <f t="shared" si="26"/>
        <v>0</v>
      </c>
    </row>
    <row r="219" spans="1:11">
      <c r="A219" s="211" t="s">
        <v>105</v>
      </c>
      <c r="B219" s="109" t="s">
        <v>492</v>
      </c>
      <c r="C219" s="109" t="s">
        <v>504</v>
      </c>
      <c r="D219" s="109" t="s">
        <v>153</v>
      </c>
      <c r="E219" s="109" t="s">
        <v>517</v>
      </c>
      <c r="F219" s="206" t="s">
        <v>455</v>
      </c>
      <c r="G219" s="109" t="s">
        <v>157</v>
      </c>
      <c r="H219" s="109" t="s">
        <v>156</v>
      </c>
      <c r="I219" s="212">
        <v>5</v>
      </c>
      <c r="J219" s="222">
        <v>0</v>
      </c>
      <c r="K219" s="222">
        <f t="shared" si="26"/>
        <v>0</v>
      </c>
    </row>
    <row r="220" spans="1:11" ht="78.75">
      <c r="A220" s="211" t="s">
        <v>329</v>
      </c>
      <c r="B220" s="109" t="s">
        <v>492</v>
      </c>
      <c r="C220" s="109" t="s">
        <v>504</v>
      </c>
      <c r="D220" s="109" t="s">
        <v>153</v>
      </c>
      <c r="E220" s="109" t="s">
        <v>523</v>
      </c>
      <c r="F220" s="206" t="s">
        <v>460</v>
      </c>
      <c r="G220" s="109"/>
      <c r="H220" s="109"/>
      <c r="I220" s="212">
        <f>I221</f>
        <v>757.54</v>
      </c>
      <c r="J220" s="212">
        <f>J221</f>
        <v>717.38900000000001</v>
      </c>
      <c r="K220" s="222">
        <f t="shared" si="26"/>
        <v>94.699817831401646</v>
      </c>
    </row>
    <row r="221" spans="1:11" ht="31.5">
      <c r="A221" s="211" t="s">
        <v>518</v>
      </c>
      <c r="B221" s="109" t="s">
        <v>492</v>
      </c>
      <c r="C221" s="109" t="s">
        <v>504</v>
      </c>
      <c r="D221" s="109" t="s">
        <v>153</v>
      </c>
      <c r="E221" s="109" t="s">
        <v>523</v>
      </c>
      <c r="F221" s="206" t="s">
        <v>519</v>
      </c>
      <c r="G221" s="109"/>
      <c r="H221" s="109"/>
      <c r="I221" s="212">
        <f>I222+I224+I226</f>
        <v>757.54</v>
      </c>
      <c r="J221" s="212">
        <f>J222+J224+J226</f>
        <v>717.38900000000001</v>
      </c>
      <c r="K221" s="222">
        <f t="shared" si="26"/>
        <v>94.699817831401646</v>
      </c>
    </row>
    <row r="222" spans="1:11">
      <c r="A222" s="211" t="s">
        <v>155</v>
      </c>
      <c r="B222" s="109" t="s">
        <v>492</v>
      </c>
      <c r="C222" s="109" t="s">
        <v>504</v>
      </c>
      <c r="D222" s="109" t="s">
        <v>153</v>
      </c>
      <c r="E222" s="109" t="s">
        <v>523</v>
      </c>
      <c r="F222" s="206" t="s">
        <v>520</v>
      </c>
      <c r="G222" s="109"/>
      <c r="H222" s="109"/>
      <c r="I222" s="212">
        <f>I223</f>
        <v>581.54</v>
      </c>
      <c r="J222" s="212">
        <f>J223</f>
        <v>554.59500000000003</v>
      </c>
      <c r="K222" s="222">
        <f t="shared" si="26"/>
        <v>95.366612786738671</v>
      </c>
    </row>
    <row r="223" spans="1:11">
      <c r="A223" s="211" t="s">
        <v>105</v>
      </c>
      <c r="B223" s="109" t="s">
        <v>492</v>
      </c>
      <c r="C223" s="109" t="s">
        <v>504</v>
      </c>
      <c r="D223" s="109" t="s">
        <v>153</v>
      </c>
      <c r="E223" s="109" t="s">
        <v>523</v>
      </c>
      <c r="F223" s="206" t="s">
        <v>520</v>
      </c>
      <c r="G223" s="109" t="s">
        <v>157</v>
      </c>
      <c r="H223" s="109" t="s">
        <v>156</v>
      </c>
      <c r="I223" s="212">
        <v>581.54</v>
      </c>
      <c r="J223" s="222">
        <v>554.59500000000003</v>
      </c>
      <c r="K223" s="222">
        <f t="shared" si="26"/>
        <v>95.366612786738671</v>
      </c>
    </row>
    <row r="224" spans="1:11" ht="31.5">
      <c r="A224" s="211" t="s">
        <v>160</v>
      </c>
      <c r="B224" s="109" t="s">
        <v>492</v>
      </c>
      <c r="C224" s="109" t="s">
        <v>504</v>
      </c>
      <c r="D224" s="109" t="s">
        <v>153</v>
      </c>
      <c r="E224" s="109" t="s">
        <v>523</v>
      </c>
      <c r="F224" s="206" t="s">
        <v>521</v>
      </c>
      <c r="G224" s="109"/>
      <c r="H224" s="109"/>
      <c r="I224" s="212">
        <f>I225</f>
        <v>10</v>
      </c>
      <c r="J224" s="212">
        <f>J225</f>
        <v>2.78</v>
      </c>
      <c r="K224" s="222">
        <f t="shared" si="26"/>
        <v>27.799999999999997</v>
      </c>
    </row>
    <row r="225" spans="1:11">
      <c r="A225" s="211" t="s">
        <v>105</v>
      </c>
      <c r="B225" s="109" t="s">
        <v>492</v>
      </c>
      <c r="C225" s="109" t="s">
        <v>504</v>
      </c>
      <c r="D225" s="109" t="s">
        <v>153</v>
      </c>
      <c r="E225" s="109" t="s">
        <v>523</v>
      </c>
      <c r="F225" s="206" t="s">
        <v>521</v>
      </c>
      <c r="G225" s="109" t="s">
        <v>157</v>
      </c>
      <c r="H225" s="109" t="s">
        <v>156</v>
      </c>
      <c r="I225" s="212">
        <v>10</v>
      </c>
      <c r="J225" s="222">
        <v>2.78</v>
      </c>
      <c r="K225" s="222">
        <f t="shared" si="26"/>
        <v>27.799999999999997</v>
      </c>
    </row>
    <row r="226" spans="1:11" ht="63">
      <c r="A226" s="211" t="s">
        <v>158</v>
      </c>
      <c r="B226" s="109" t="s">
        <v>492</v>
      </c>
      <c r="C226" s="109" t="s">
        <v>504</v>
      </c>
      <c r="D226" s="109" t="s">
        <v>153</v>
      </c>
      <c r="E226" s="109" t="s">
        <v>523</v>
      </c>
      <c r="F226" s="206" t="s">
        <v>522</v>
      </c>
      <c r="G226" s="109"/>
      <c r="H226" s="109"/>
      <c r="I226" s="212">
        <f>I227</f>
        <v>166</v>
      </c>
      <c r="J226" s="212">
        <f>J227</f>
        <v>160.01400000000001</v>
      </c>
      <c r="K226" s="222">
        <f t="shared" si="26"/>
        <v>96.393975903614461</v>
      </c>
    </row>
    <row r="227" spans="1:11">
      <c r="A227" s="211" t="s">
        <v>105</v>
      </c>
      <c r="B227" s="109" t="s">
        <v>492</v>
      </c>
      <c r="C227" s="109" t="s">
        <v>504</v>
      </c>
      <c r="D227" s="109" t="s">
        <v>153</v>
      </c>
      <c r="E227" s="109" t="s">
        <v>523</v>
      </c>
      <c r="F227" s="206" t="s">
        <v>522</v>
      </c>
      <c r="G227" s="109" t="s">
        <v>157</v>
      </c>
      <c r="H227" s="109" t="s">
        <v>156</v>
      </c>
      <c r="I227" s="212">
        <v>166</v>
      </c>
      <c r="J227" s="222">
        <v>160.01400000000001</v>
      </c>
      <c r="K227" s="222">
        <f t="shared" si="26"/>
        <v>96.393975903614461</v>
      </c>
    </row>
    <row r="228" spans="1:11" ht="31.5">
      <c r="A228" s="211" t="s">
        <v>331</v>
      </c>
      <c r="B228" s="109" t="s">
        <v>492</v>
      </c>
      <c r="C228" s="109" t="s">
        <v>504</v>
      </c>
      <c r="D228" s="109" t="s">
        <v>153</v>
      </c>
      <c r="E228" s="109" t="s">
        <v>523</v>
      </c>
      <c r="F228" s="206" t="s">
        <v>444</v>
      </c>
      <c r="G228" s="109"/>
      <c r="H228" s="109"/>
      <c r="I228" s="212">
        <f>I229</f>
        <v>567.20000000000005</v>
      </c>
      <c r="J228" s="212">
        <f>J229</f>
        <v>560.71708000000001</v>
      </c>
      <c r="K228" s="222">
        <f t="shared" si="26"/>
        <v>98.857031029619179</v>
      </c>
    </row>
    <row r="229" spans="1:11" ht="47.25">
      <c r="A229" s="211" t="s">
        <v>445</v>
      </c>
      <c r="B229" s="109" t="s">
        <v>492</v>
      </c>
      <c r="C229" s="109" t="s">
        <v>504</v>
      </c>
      <c r="D229" s="109" t="s">
        <v>153</v>
      </c>
      <c r="E229" s="109" t="s">
        <v>523</v>
      </c>
      <c r="F229" s="206" t="s">
        <v>446</v>
      </c>
      <c r="G229" s="109"/>
      <c r="H229" s="109"/>
      <c r="I229" s="212">
        <f>I230+I232</f>
        <v>567.20000000000005</v>
      </c>
      <c r="J229" s="212">
        <f>J230+J232</f>
        <v>560.71708000000001</v>
      </c>
      <c r="K229" s="222">
        <f t="shared" si="26"/>
        <v>98.857031029619179</v>
      </c>
    </row>
    <row r="230" spans="1:11">
      <c r="A230" s="211" t="s">
        <v>151</v>
      </c>
      <c r="B230" s="109" t="s">
        <v>492</v>
      </c>
      <c r="C230" s="109" t="s">
        <v>504</v>
      </c>
      <c r="D230" s="109" t="s">
        <v>153</v>
      </c>
      <c r="E230" s="109" t="s">
        <v>523</v>
      </c>
      <c r="F230" s="206" t="s">
        <v>448</v>
      </c>
      <c r="G230" s="109"/>
      <c r="H230" s="109"/>
      <c r="I230" s="212">
        <f>I231</f>
        <v>531.20000000000005</v>
      </c>
      <c r="J230" s="212">
        <f>J231</f>
        <v>527.78499999999997</v>
      </c>
      <c r="K230" s="222">
        <f t="shared" si="26"/>
        <v>99.357115963855406</v>
      </c>
    </row>
    <row r="231" spans="1:11">
      <c r="A231" s="211" t="s">
        <v>105</v>
      </c>
      <c r="B231" s="109" t="s">
        <v>492</v>
      </c>
      <c r="C231" s="109" t="s">
        <v>504</v>
      </c>
      <c r="D231" s="109" t="s">
        <v>153</v>
      </c>
      <c r="E231" s="109" t="s">
        <v>523</v>
      </c>
      <c r="F231" s="206" t="s">
        <v>448</v>
      </c>
      <c r="G231" s="109" t="s">
        <v>157</v>
      </c>
      <c r="H231" s="109" t="s">
        <v>156</v>
      </c>
      <c r="I231" s="212">
        <v>531.20000000000005</v>
      </c>
      <c r="J231" s="222">
        <v>527.78499999999997</v>
      </c>
      <c r="K231" s="222">
        <f t="shared" si="26"/>
        <v>99.357115963855406</v>
      </c>
    </row>
    <row r="232" spans="1:11">
      <c r="A232" s="211" t="s">
        <v>159</v>
      </c>
      <c r="B232" s="109" t="s">
        <v>492</v>
      </c>
      <c r="C232" s="109" t="s">
        <v>504</v>
      </c>
      <c r="D232" s="109" t="s">
        <v>153</v>
      </c>
      <c r="E232" s="109" t="s">
        <v>523</v>
      </c>
      <c r="F232" s="206" t="s">
        <v>449</v>
      </c>
      <c r="G232" s="109"/>
      <c r="H232" s="109"/>
      <c r="I232" s="212">
        <f>I233</f>
        <v>36</v>
      </c>
      <c r="J232" s="212">
        <f>J233</f>
        <v>32.932079999999999</v>
      </c>
      <c r="K232" s="222">
        <f t="shared" si="26"/>
        <v>91.477999999999994</v>
      </c>
    </row>
    <row r="233" spans="1:11">
      <c r="A233" s="211" t="s">
        <v>105</v>
      </c>
      <c r="B233" s="109" t="s">
        <v>492</v>
      </c>
      <c r="C233" s="109" t="s">
        <v>504</v>
      </c>
      <c r="D233" s="109" t="s">
        <v>153</v>
      </c>
      <c r="E233" s="109" t="s">
        <v>523</v>
      </c>
      <c r="F233" s="206" t="s">
        <v>449</v>
      </c>
      <c r="G233" s="109" t="s">
        <v>157</v>
      </c>
      <c r="H233" s="109" t="s">
        <v>156</v>
      </c>
      <c r="I233" s="212">
        <v>36</v>
      </c>
      <c r="J233" s="222">
        <v>32.932079999999999</v>
      </c>
      <c r="K233" s="222">
        <f t="shared" si="26"/>
        <v>91.477999999999994</v>
      </c>
    </row>
    <row r="234" spans="1:11" ht="31.5">
      <c r="A234" s="211" t="s">
        <v>331</v>
      </c>
      <c r="B234" s="109" t="s">
        <v>492</v>
      </c>
      <c r="C234" s="109" t="s">
        <v>504</v>
      </c>
      <c r="D234" s="109" t="s">
        <v>153</v>
      </c>
      <c r="E234" s="109" t="s">
        <v>524</v>
      </c>
      <c r="F234" s="206" t="s">
        <v>444</v>
      </c>
      <c r="G234" s="109"/>
      <c r="H234" s="109"/>
      <c r="I234" s="212">
        <f t="shared" ref="I234:J236" si="28">I235</f>
        <v>1239.8</v>
      </c>
      <c r="J234" s="212">
        <f t="shared" si="28"/>
        <v>1220.4580000000001</v>
      </c>
      <c r="K234" s="222">
        <f t="shared" si="26"/>
        <v>98.439909662848862</v>
      </c>
    </row>
    <row r="235" spans="1:11" ht="47.25">
      <c r="A235" s="211" t="s">
        <v>445</v>
      </c>
      <c r="B235" s="109" t="s">
        <v>492</v>
      </c>
      <c r="C235" s="109" t="s">
        <v>504</v>
      </c>
      <c r="D235" s="109" t="s">
        <v>153</v>
      </c>
      <c r="E235" s="109" t="s">
        <v>524</v>
      </c>
      <c r="F235" s="206" t="s">
        <v>446</v>
      </c>
      <c r="G235" s="109"/>
      <c r="H235" s="109"/>
      <c r="I235" s="212">
        <f t="shared" si="28"/>
        <v>1239.8</v>
      </c>
      <c r="J235" s="212">
        <f t="shared" si="28"/>
        <v>1220.4580000000001</v>
      </c>
      <c r="K235" s="222">
        <f t="shared" si="26"/>
        <v>98.439909662848862</v>
      </c>
    </row>
    <row r="236" spans="1:11">
      <c r="A236" s="211" t="s">
        <v>151</v>
      </c>
      <c r="B236" s="109" t="s">
        <v>492</v>
      </c>
      <c r="C236" s="109" t="s">
        <v>504</v>
      </c>
      <c r="D236" s="109" t="s">
        <v>153</v>
      </c>
      <c r="E236" s="109" t="s">
        <v>524</v>
      </c>
      <c r="F236" s="206" t="s">
        <v>448</v>
      </c>
      <c r="G236" s="109"/>
      <c r="H236" s="109"/>
      <c r="I236" s="212">
        <f t="shared" si="28"/>
        <v>1239.8</v>
      </c>
      <c r="J236" s="212">
        <f t="shared" si="28"/>
        <v>1220.4580000000001</v>
      </c>
      <c r="K236" s="222">
        <f t="shared" si="26"/>
        <v>98.439909662848862</v>
      </c>
    </row>
    <row r="237" spans="1:11">
      <c r="A237" s="211" t="s">
        <v>108</v>
      </c>
      <c r="B237" s="109" t="s">
        <v>492</v>
      </c>
      <c r="C237" s="109" t="s">
        <v>504</v>
      </c>
      <c r="D237" s="109" t="s">
        <v>153</v>
      </c>
      <c r="E237" s="109" t="s">
        <v>524</v>
      </c>
      <c r="F237" s="206" t="s">
        <v>448</v>
      </c>
      <c r="G237" s="109" t="s">
        <v>150</v>
      </c>
      <c r="H237" s="109" t="s">
        <v>149</v>
      </c>
      <c r="I237" s="212">
        <v>1239.8</v>
      </c>
      <c r="J237" s="222">
        <v>1220.4580000000001</v>
      </c>
      <c r="K237" s="222">
        <f t="shared" si="26"/>
        <v>98.439909662848862</v>
      </c>
    </row>
    <row r="238" spans="1:11" ht="31.5">
      <c r="A238" s="211" t="s">
        <v>331</v>
      </c>
      <c r="B238" s="109" t="s">
        <v>492</v>
      </c>
      <c r="C238" s="109" t="s">
        <v>504</v>
      </c>
      <c r="D238" s="109" t="s">
        <v>153</v>
      </c>
      <c r="E238" s="109" t="s">
        <v>525</v>
      </c>
      <c r="F238" s="206" t="s">
        <v>444</v>
      </c>
      <c r="G238" s="109"/>
      <c r="H238" s="109"/>
      <c r="I238" s="212">
        <f t="shared" ref="I238:J240" si="29">I239</f>
        <v>1572</v>
      </c>
      <c r="J238" s="212">
        <f t="shared" si="29"/>
        <v>1470.614</v>
      </c>
      <c r="K238" s="222">
        <f t="shared" si="26"/>
        <v>93.550508905852411</v>
      </c>
    </row>
    <row r="239" spans="1:11" ht="47.25">
      <c r="A239" s="211" t="s">
        <v>445</v>
      </c>
      <c r="B239" s="109" t="s">
        <v>492</v>
      </c>
      <c r="C239" s="109" t="s">
        <v>504</v>
      </c>
      <c r="D239" s="109" t="s">
        <v>153</v>
      </c>
      <c r="E239" s="109" t="s">
        <v>525</v>
      </c>
      <c r="F239" s="206" t="s">
        <v>446</v>
      </c>
      <c r="G239" s="109"/>
      <c r="H239" s="109"/>
      <c r="I239" s="212">
        <f t="shared" si="29"/>
        <v>1572</v>
      </c>
      <c r="J239" s="212">
        <f t="shared" si="29"/>
        <v>1470.614</v>
      </c>
      <c r="K239" s="222">
        <f t="shared" si="26"/>
        <v>93.550508905852411</v>
      </c>
    </row>
    <row r="240" spans="1:11">
      <c r="A240" s="211" t="s">
        <v>151</v>
      </c>
      <c r="B240" s="109" t="s">
        <v>492</v>
      </c>
      <c r="C240" s="109" t="s">
        <v>504</v>
      </c>
      <c r="D240" s="109" t="s">
        <v>153</v>
      </c>
      <c r="E240" s="109" t="s">
        <v>525</v>
      </c>
      <c r="F240" s="206" t="s">
        <v>448</v>
      </c>
      <c r="G240" s="109"/>
      <c r="H240" s="109"/>
      <c r="I240" s="212">
        <f t="shared" si="29"/>
        <v>1572</v>
      </c>
      <c r="J240" s="212">
        <f t="shared" si="29"/>
        <v>1470.614</v>
      </c>
      <c r="K240" s="222">
        <f t="shared" si="26"/>
        <v>93.550508905852411</v>
      </c>
    </row>
    <row r="241" spans="1:11">
      <c r="A241" s="211" t="s">
        <v>105</v>
      </c>
      <c r="B241" s="109" t="s">
        <v>492</v>
      </c>
      <c r="C241" s="109" t="s">
        <v>504</v>
      </c>
      <c r="D241" s="109" t="s">
        <v>153</v>
      </c>
      <c r="E241" s="109" t="s">
        <v>525</v>
      </c>
      <c r="F241" s="206" t="s">
        <v>448</v>
      </c>
      <c r="G241" s="109" t="s">
        <v>157</v>
      </c>
      <c r="H241" s="109" t="s">
        <v>156</v>
      </c>
      <c r="I241" s="212">
        <v>1572</v>
      </c>
      <c r="J241" s="222">
        <v>1470.614</v>
      </c>
      <c r="K241" s="222">
        <f t="shared" si="26"/>
        <v>93.550508905852411</v>
      </c>
    </row>
    <row r="242" spans="1:11" ht="78.75">
      <c r="A242" s="211" t="s">
        <v>329</v>
      </c>
      <c r="B242" s="109" t="s">
        <v>492</v>
      </c>
      <c r="C242" s="109" t="s">
        <v>504</v>
      </c>
      <c r="D242" s="109" t="s">
        <v>153</v>
      </c>
      <c r="E242" s="109" t="s">
        <v>526</v>
      </c>
      <c r="F242" s="206" t="s">
        <v>460</v>
      </c>
      <c r="G242" s="109"/>
      <c r="H242" s="109"/>
      <c r="I242" s="212">
        <f>I243</f>
        <v>3961.2</v>
      </c>
      <c r="J242" s="212">
        <f>J243</f>
        <v>3961.2000000000003</v>
      </c>
      <c r="K242" s="222">
        <f t="shared" si="26"/>
        <v>100.00000000000003</v>
      </c>
    </row>
    <row r="243" spans="1:11" ht="31.5">
      <c r="A243" s="211" t="s">
        <v>518</v>
      </c>
      <c r="B243" s="109" t="s">
        <v>492</v>
      </c>
      <c r="C243" s="109" t="s">
        <v>504</v>
      </c>
      <c r="D243" s="109" t="s">
        <v>153</v>
      </c>
      <c r="E243" s="109" t="s">
        <v>526</v>
      </c>
      <c r="F243" s="206" t="s">
        <v>519</v>
      </c>
      <c r="G243" s="109"/>
      <c r="H243" s="109"/>
      <c r="I243" s="212">
        <f>I244+I246</f>
        <v>3961.2</v>
      </c>
      <c r="J243" s="212">
        <f>J244+J246</f>
        <v>3961.2000000000003</v>
      </c>
      <c r="K243" s="222">
        <f t="shared" si="26"/>
        <v>100.00000000000003</v>
      </c>
    </row>
    <row r="244" spans="1:11">
      <c r="A244" s="211" t="s">
        <v>155</v>
      </c>
      <c r="B244" s="109" t="s">
        <v>492</v>
      </c>
      <c r="C244" s="109" t="s">
        <v>504</v>
      </c>
      <c r="D244" s="109" t="s">
        <v>153</v>
      </c>
      <c r="E244" s="109" t="s">
        <v>526</v>
      </c>
      <c r="F244" s="206" t="s">
        <v>520</v>
      </c>
      <c r="G244" s="109"/>
      <c r="H244" s="109"/>
      <c r="I244" s="212">
        <f>I245</f>
        <v>3042.4</v>
      </c>
      <c r="J244" s="212">
        <f>J245</f>
        <v>3042.4022300000001</v>
      </c>
      <c r="K244" s="222">
        <f t="shared" si="26"/>
        <v>100.0000732973968</v>
      </c>
    </row>
    <row r="245" spans="1:11">
      <c r="A245" s="211" t="s">
        <v>105</v>
      </c>
      <c r="B245" s="109" t="s">
        <v>492</v>
      </c>
      <c r="C245" s="109" t="s">
        <v>504</v>
      </c>
      <c r="D245" s="109" t="s">
        <v>153</v>
      </c>
      <c r="E245" s="109" t="s">
        <v>526</v>
      </c>
      <c r="F245" s="206" t="s">
        <v>520</v>
      </c>
      <c r="G245" s="109" t="s">
        <v>157</v>
      </c>
      <c r="H245" s="109" t="s">
        <v>156</v>
      </c>
      <c r="I245" s="212">
        <v>3042.4</v>
      </c>
      <c r="J245" s="222">
        <v>3042.4022300000001</v>
      </c>
      <c r="K245" s="222">
        <f t="shared" si="26"/>
        <v>100.0000732973968</v>
      </c>
    </row>
    <row r="246" spans="1:11" ht="63">
      <c r="A246" s="211" t="s">
        <v>158</v>
      </c>
      <c r="B246" s="109" t="s">
        <v>492</v>
      </c>
      <c r="C246" s="109" t="s">
        <v>504</v>
      </c>
      <c r="D246" s="109" t="s">
        <v>153</v>
      </c>
      <c r="E246" s="109" t="s">
        <v>526</v>
      </c>
      <c r="F246" s="206" t="s">
        <v>522</v>
      </c>
      <c r="G246" s="109"/>
      <c r="H246" s="109"/>
      <c r="I246" s="212">
        <f>I247</f>
        <v>918.8</v>
      </c>
      <c r="J246" s="212">
        <f>J247</f>
        <v>918.79777000000001</v>
      </c>
      <c r="K246" s="222">
        <f t="shared" si="26"/>
        <v>99.999757292120165</v>
      </c>
    </row>
    <row r="247" spans="1:11">
      <c r="A247" s="211" t="s">
        <v>105</v>
      </c>
      <c r="B247" s="109" t="s">
        <v>492</v>
      </c>
      <c r="C247" s="109" t="s">
        <v>504</v>
      </c>
      <c r="D247" s="109" t="s">
        <v>153</v>
      </c>
      <c r="E247" s="109" t="s">
        <v>526</v>
      </c>
      <c r="F247" s="206" t="s">
        <v>522</v>
      </c>
      <c r="G247" s="109" t="s">
        <v>157</v>
      </c>
      <c r="H247" s="109" t="s">
        <v>156</v>
      </c>
      <c r="I247" s="212">
        <v>918.8</v>
      </c>
      <c r="J247" s="222">
        <v>918.79777000000001</v>
      </c>
      <c r="K247" s="222">
        <f t="shared" si="26"/>
        <v>99.999757292120165</v>
      </c>
    </row>
    <row r="248" spans="1:11" ht="31.5">
      <c r="A248" s="213" t="s">
        <v>296</v>
      </c>
      <c r="B248" s="214" t="s">
        <v>492</v>
      </c>
      <c r="C248" s="214" t="s">
        <v>504</v>
      </c>
      <c r="D248" s="214" t="s">
        <v>165</v>
      </c>
      <c r="E248" s="214" t="s">
        <v>440</v>
      </c>
      <c r="F248" s="215"/>
      <c r="G248" s="214"/>
      <c r="H248" s="214"/>
      <c r="I248" s="216">
        <f>I249+I253</f>
        <v>657.5</v>
      </c>
      <c r="J248" s="216">
        <f>J249+J253</f>
        <v>647.55899999999997</v>
      </c>
      <c r="K248" s="222">
        <f t="shared" si="26"/>
        <v>98.488060836501901</v>
      </c>
    </row>
    <row r="249" spans="1:11" ht="31.5">
      <c r="A249" s="211" t="s">
        <v>331</v>
      </c>
      <c r="B249" s="109" t="s">
        <v>492</v>
      </c>
      <c r="C249" s="109" t="s">
        <v>504</v>
      </c>
      <c r="D249" s="109" t="s">
        <v>165</v>
      </c>
      <c r="E249" s="109" t="s">
        <v>527</v>
      </c>
      <c r="F249" s="206" t="s">
        <v>444</v>
      </c>
      <c r="G249" s="109"/>
      <c r="H249" s="109"/>
      <c r="I249" s="212">
        <f t="shared" ref="I249:J251" si="30">I250</f>
        <v>150</v>
      </c>
      <c r="J249" s="212">
        <f t="shared" si="30"/>
        <v>141.34200000000001</v>
      </c>
      <c r="K249" s="222">
        <f t="shared" si="26"/>
        <v>94.228000000000009</v>
      </c>
    </row>
    <row r="250" spans="1:11" ht="47.25">
      <c r="A250" s="211" t="s">
        <v>445</v>
      </c>
      <c r="B250" s="109" t="s">
        <v>492</v>
      </c>
      <c r="C250" s="109" t="s">
        <v>504</v>
      </c>
      <c r="D250" s="109" t="s">
        <v>165</v>
      </c>
      <c r="E250" s="109" t="s">
        <v>527</v>
      </c>
      <c r="F250" s="206" t="s">
        <v>446</v>
      </c>
      <c r="G250" s="109"/>
      <c r="H250" s="109"/>
      <c r="I250" s="212">
        <f t="shared" si="30"/>
        <v>150</v>
      </c>
      <c r="J250" s="212">
        <f t="shared" si="30"/>
        <v>141.34200000000001</v>
      </c>
      <c r="K250" s="222">
        <f t="shared" si="26"/>
        <v>94.228000000000009</v>
      </c>
    </row>
    <row r="251" spans="1:11">
      <c r="A251" s="211" t="s">
        <v>151</v>
      </c>
      <c r="B251" s="109" t="s">
        <v>492</v>
      </c>
      <c r="C251" s="109" t="s">
        <v>504</v>
      </c>
      <c r="D251" s="109" t="s">
        <v>165</v>
      </c>
      <c r="E251" s="109" t="s">
        <v>527</v>
      </c>
      <c r="F251" s="206" t="s">
        <v>448</v>
      </c>
      <c r="G251" s="109"/>
      <c r="H251" s="109"/>
      <c r="I251" s="212">
        <f t="shared" si="30"/>
        <v>150</v>
      </c>
      <c r="J251" s="212">
        <f t="shared" si="30"/>
        <v>141.34200000000001</v>
      </c>
      <c r="K251" s="222">
        <f t="shared" si="26"/>
        <v>94.228000000000009</v>
      </c>
    </row>
    <row r="252" spans="1:11">
      <c r="A252" s="211" t="s">
        <v>163</v>
      </c>
      <c r="B252" s="109" t="s">
        <v>492</v>
      </c>
      <c r="C252" s="109" t="s">
        <v>504</v>
      </c>
      <c r="D252" s="109" t="s">
        <v>165</v>
      </c>
      <c r="E252" s="109" t="s">
        <v>527</v>
      </c>
      <c r="F252" s="206" t="s">
        <v>448</v>
      </c>
      <c r="G252" s="109" t="s">
        <v>162</v>
      </c>
      <c r="H252" s="109" t="s">
        <v>162</v>
      </c>
      <c r="I252" s="212">
        <v>150</v>
      </c>
      <c r="J252" s="222">
        <v>141.34200000000001</v>
      </c>
      <c r="K252" s="222">
        <f t="shared" si="26"/>
        <v>94.228000000000009</v>
      </c>
    </row>
    <row r="253" spans="1:11" ht="78.75">
      <c r="A253" s="211" t="s">
        <v>329</v>
      </c>
      <c r="B253" s="109" t="s">
        <v>492</v>
      </c>
      <c r="C253" s="109" t="s">
        <v>504</v>
      </c>
      <c r="D253" s="109" t="s">
        <v>165</v>
      </c>
      <c r="E253" s="109" t="s">
        <v>528</v>
      </c>
      <c r="F253" s="206" t="s">
        <v>460</v>
      </c>
      <c r="G253" s="109"/>
      <c r="H253" s="109"/>
      <c r="I253" s="212">
        <f>I254</f>
        <v>507.5</v>
      </c>
      <c r="J253" s="212">
        <f>J254</f>
        <v>506.21699999999998</v>
      </c>
      <c r="K253" s="222">
        <f t="shared" si="26"/>
        <v>99.747192118226607</v>
      </c>
    </row>
    <row r="254" spans="1:11" ht="31.5">
      <c r="A254" s="211" t="s">
        <v>518</v>
      </c>
      <c r="B254" s="109" t="s">
        <v>492</v>
      </c>
      <c r="C254" s="109" t="s">
        <v>504</v>
      </c>
      <c r="D254" s="109" t="s">
        <v>165</v>
      </c>
      <c r="E254" s="109" t="s">
        <v>528</v>
      </c>
      <c r="F254" s="206" t="s">
        <v>519</v>
      </c>
      <c r="G254" s="109"/>
      <c r="H254" s="109"/>
      <c r="I254" s="212">
        <f>I255+I257</f>
        <v>507.5</v>
      </c>
      <c r="J254" s="212">
        <f>J255+J257</f>
        <v>506.21699999999998</v>
      </c>
      <c r="K254" s="222">
        <f t="shared" si="26"/>
        <v>99.747192118226607</v>
      </c>
    </row>
    <row r="255" spans="1:11">
      <c r="A255" s="211" t="s">
        <v>155</v>
      </c>
      <c r="B255" s="109" t="s">
        <v>492</v>
      </c>
      <c r="C255" s="109" t="s">
        <v>504</v>
      </c>
      <c r="D255" s="109" t="s">
        <v>165</v>
      </c>
      <c r="E255" s="109" t="s">
        <v>528</v>
      </c>
      <c r="F255" s="206" t="s">
        <v>520</v>
      </c>
      <c r="G255" s="109"/>
      <c r="H255" s="109"/>
      <c r="I255" s="212">
        <f>I256</f>
        <v>389.09</v>
      </c>
      <c r="J255" s="212">
        <f>J256</f>
        <v>388.8</v>
      </c>
      <c r="K255" s="222">
        <f t="shared" si="26"/>
        <v>99.925467115577376</v>
      </c>
    </row>
    <row r="256" spans="1:11">
      <c r="A256" s="211" t="s">
        <v>163</v>
      </c>
      <c r="B256" s="109" t="s">
        <v>492</v>
      </c>
      <c r="C256" s="109" t="s">
        <v>504</v>
      </c>
      <c r="D256" s="109" t="s">
        <v>165</v>
      </c>
      <c r="E256" s="109" t="s">
        <v>528</v>
      </c>
      <c r="F256" s="206" t="s">
        <v>520</v>
      </c>
      <c r="G256" s="109" t="s">
        <v>162</v>
      </c>
      <c r="H256" s="109" t="s">
        <v>162</v>
      </c>
      <c r="I256" s="212">
        <v>389.09</v>
      </c>
      <c r="J256" s="222">
        <v>388.8</v>
      </c>
      <c r="K256" s="222">
        <f t="shared" si="26"/>
        <v>99.925467115577376</v>
      </c>
    </row>
    <row r="257" spans="1:11" ht="63">
      <c r="A257" s="211" t="s">
        <v>158</v>
      </c>
      <c r="B257" s="109" t="s">
        <v>492</v>
      </c>
      <c r="C257" s="109" t="s">
        <v>504</v>
      </c>
      <c r="D257" s="109" t="s">
        <v>165</v>
      </c>
      <c r="E257" s="109" t="s">
        <v>528</v>
      </c>
      <c r="F257" s="206" t="s">
        <v>522</v>
      </c>
      <c r="G257" s="109"/>
      <c r="H257" s="109"/>
      <c r="I257" s="212">
        <f>I258</f>
        <v>118.41</v>
      </c>
      <c r="J257" s="212">
        <f>J258</f>
        <v>117.417</v>
      </c>
      <c r="K257" s="222">
        <f t="shared" si="26"/>
        <v>99.161388396250317</v>
      </c>
    </row>
    <row r="258" spans="1:11">
      <c r="A258" s="211" t="s">
        <v>163</v>
      </c>
      <c r="B258" s="109" t="s">
        <v>492</v>
      </c>
      <c r="C258" s="109" t="s">
        <v>504</v>
      </c>
      <c r="D258" s="109" t="s">
        <v>165</v>
      </c>
      <c r="E258" s="109" t="s">
        <v>528</v>
      </c>
      <c r="F258" s="206" t="s">
        <v>522</v>
      </c>
      <c r="G258" s="109" t="s">
        <v>162</v>
      </c>
      <c r="H258" s="109" t="s">
        <v>162</v>
      </c>
      <c r="I258" s="212">
        <v>118.41</v>
      </c>
      <c r="J258" s="222">
        <v>117.417</v>
      </c>
      <c r="K258" s="222">
        <f t="shared" si="26"/>
        <v>99.161388396250317</v>
      </c>
    </row>
    <row r="259" spans="1:11" ht="63">
      <c r="A259" s="213" t="s">
        <v>275</v>
      </c>
      <c r="B259" s="214" t="s">
        <v>492</v>
      </c>
      <c r="C259" s="214" t="s">
        <v>504</v>
      </c>
      <c r="D259" s="214" t="s">
        <v>173</v>
      </c>
      <c r="E259" s="214" t="s">
        <v>440</v>
      </c>
      <c r="F259" s="215"/>
      <c r="G259" s="214"/>
      <c r="H259" s="214"/>
      <c r="I259" s="216">
        <f t="shared" ref="I259:J262" si="31">I260</f>
        <v>10</v>
      </c>
      <c r="J259" s="216">
        <f t="shared" si="31"/>
        <v>0</v>
      </c>
      <c r="K259" s="222">
        <f t="shared" si="26"/>
        <v>0</v>
      </c>
    </row>
    <row r="260" spans="1:11" ht="31.5">
      <c r="A260" s="211" t="s">
        <v>331</v>
      </c>
      <c r="B260" s="109" t="s">
        <v>492</v>
      </c>
      <c r="C260" s="109" t="s">
        <v>504</v>
      </c>
      <c r="D260" s="109" t="s">
        <v>173</v>
      </c>
      <c r="E260" s="109" t="s">
        <v>529</v>
      </c>
      <c r="F260" s="206" t="s">
        <v>444</v>
      </c>
      <c r="G260" s="109"/>
      <c r="H260" s="109"/>
      <c r="I260" s="212">
        <f t="shared" si="31"/>
        <v>10</v>
      </c>
      <c r="J260" s="212">
        <f t="shared" si="31"/>
        <v>0</v>
      </c>
      <c r="K260" s="222">
        <f t="shared" si="26"/>
        <v>0</v>
      </c>
    </row>
    <row r="261" spans="1:11" ht="47.25">
      <c r="A261" s="211" t="s">
        <v>445</v>
      </c>
      <c r="B261" s="109" t="s">
        <v>492</v>
      </c>
      <c r="C261" s="109" t="s">
        <v>504</v>
      </c>
      <c r="D261" s="109" t="s">
        <v>173</v>
      </c>
      <c r="E261" s="109" t="s">
        <v>529</v>
      </c>
      <c r="F261" s="206" t="s">
        <v>446</v>
      </c>
      <c r="G261" s="109"/>
      <c r="H261" s="109"/>
      <c r="I261" s="212">
        <f t="shared" si="31"/>
        <v>10</v>
      </c>
      <c r="J261" s="212">
        <f t="shared" si="31"/>
        <v>0</v>
      </c>
      <c r="K261" s="222">
        <f t="shared" si="26"/>
        <v>0</v>
      </c>
    </row>
    <row r="262" spans="1:11">
      <c r="A262" s="211" t="s">
        <v>151</v>
      </c>
      <c r="B262" s="109" t="s">
        <v>492</v>
      </c>
      <c r="C262" s="109" t="s">
        <v>504</v>
      </c>
      <c r="D262" s="109" t="s">
        <v>173</v>
      </c>
      <c r="E262" s="109" t="s">
        <v>529</v>
      </c>
      <c r="F262" s="206" t="s">
        <v>448</v>
      </c>
      <c r="G262" s="109"/>
      <c r="H262" s="109"/>
      <c r="I262" s="212">
        <f t="shared" si="31"/>
        <v>10</v>
      </c>
      <c r="J262" s="212">
        <f t="shared" si="31"/>
        <v>0</v>
      </c>
      <c r="K262" s="222">
        <f t="shared" si="26"/>
        <v>0</v>
      </c>
    </row>
    <row r="263" spans="1:11">
      <c r="A263" s="211" t="s">
        <v>95</v>
      </c>
      <c r="B263" s="109" t="s">
        <v>492</v>
      </c>
      <c r="C263" s="109" t="s">
        <v>504</v>
      </c>
      <c r="D263" s="109" t="s">
        <v>173</v>
      </c>
      <c r="E263" s="109" t="s">
        <v>529</v>
      </c>
      <c r="F263" s="206" t="s">
        <v>448</v>
      </c>
      <c r="G263" s="109" t="s">
        <v>153</v>
      </c>
      <c r="H263" s="109" t="s">
        <v>167</v>
      </c>
      <c r="I263" s="212">
        <v>10</v>
      </c>
      <c r="J263" s="222">
        <v>0</v>
      </c>
      <c r="K263" s="222">
        <f t="shared" si="26"/>
        <v>0</v>
      </c>
    </row>
    <row r="264" spans="1:11" ht="31.5">
      <c r="A264" s="208" t="s">
        <v>278</v>
      </c>
      <c r="B264" s="108" t="s">
        <v>492</v>
      </c>
      <c r="C264" s="108" t="s">
        <v>530</v>
      </c>
      <c r="D264" s="108" t="s">
        <v>152</v>
      </c>
      <c r="E264" s="108" t="s">
        <v>440</v>
      </c>
      <c r="F264" s="209"/>
      <c r="G264" s="108"/>
      <c r="H264" s="108"/>
      <c r="I264" s="210">
        <f>I265+I270</f>
        <v>4179.33</v>
      </c>
      <c r="J264" s="210">
        <f>J265+J270</f>
        <v>4150.5976700000001</v>
      </c>
      <c r="K264" s="222">
        <f t="shared" si="26"/>
        <v>99.312513489004218</v>
      </c>
    </row>
    <row r="265" spans="1:11" ht="47.25">
      <c r="A265" s="213" t="s">
        <v>293</v>
      </c>
      <c r="B265" s="214" t="s">
        <v>492</v>
      </c>
      <c r="C265" s="214" t="s">
        <v>530</v>
      </c>
      <c r="D265" s="214" t="s">
        <v>149</v>
      </c>
      <c r="E265" s="214" t="s">
        <v>440</v>
      </c>
      <c r="F265" s="215"/>
      <c r="G265" s="214"/>
      <c r="H265" s="214"/>
      <c r="I265" s="216">
        <f t="shared" ref="I265:J268" si="32">I266</f>
        <v>594.37</v>
      </c>
      <c r="J265" s="216">
        <f t="shared" si="32"/>
        <v>594.37467000000004</v>
      </c>
      <c r="K265" s="222">
        <f t="shared" si="26"/>
        <v>100.00078570587345</v>
      </c>
    </row>
    <row r="266" spans="1:11" ht="31.5">
      <c r="A266" s="211" t="s">
        <v>331</v>
      </c>
      <c r="B266" s="109" t="s">
        <v>492</v>
      </c>
      <c r="C266" s="109" t="s">
        <v>530</v>
      </c>
      <c r="D266" s="109" t="s">
        <v>149</v>
      </c>
      <c r="E266" s="109" t="s">
        <v>531</v>
      </c>
      <c r="F266" s="206" t="s">
        <v>444</v>
      </c>
      <c r="G266" s="109"/>
      <c r="H266" s="109"/>
      <c r="I266" s="212">
        <f t="shared" si="32"/>
        <v>594.37</v>
      </c>
      <c r="J266" s="212">
        <f t="shared" si="32"/>
        <v>594.37467000000004</v>
      </c>
      <c r="K266" s="222">
        <f t="shared" si="26"/>
        <v>100.00078570587345</v>
      </c>
    </row>
    <row r="267" spans="1:11" ht="47.25">
      <c r="A267" s="211" t="s">
        <v>445</v>
      </c>
      <c r="B267" s="109" t="s">
        <v>492</v>
      </c>
      <c r="C267" s="109" t="s">
        <v>530</v>
      </c>
      <c r="D267" s="109" t="s">
        <v>149</v>
      </c>
      <c r="E267" s="109" t="s">
        <v>531</v>
      </c>
      <c r="F267" s="206" t="s">
        <v>446</v>
      </c>
      <c r="G267" s="109"/>
      <c r="H267" s="109"/>
      <c r="I267" s="212">
        <f t="shared" si="32"/>
        <v>594.37</v>
      </c>
      <c r="J267" s="212">
        <f t="shared" si="32"/>
        <v>594.37467000000004</v>
      </c>
      <c r="K267" s="222">
        <f t="shared" si="26"/>
        <v>100.00078570587345</v>
      </c>
    </row>
    <row r="268" spans="1:11">
      <c r="A268" s="211" t="s">
        <v>151</v>
      </c>
      <c r="B268" s="109" t="s">
        <v>492</v>
      </c>
      <c r="C268" s="109" t="s">
        <v>530</v>
      </c>
      <c r="D268" s="109" t="s">
        <v>149</v>
      </c>
      <c r="E268" s="109" t="s">
        <v>531</v>
      </c>
      <c r="F268" s="206" t="s">
        <v>448</v>
      </c>
      <c r="G268" s="109"/>
      <c r="H268" s="109"/>
      <c r="I268" s="212">
        <f t="shared" si="32"/>
        <v>594.37</v>
      </c>
      <c r="J268" s="212">
        <f t="shared" si="32"/>
        <v>594.37467000000004</v>
      </c>
      <c r="K268" s="222">
        <f t="shared" si="26"/>
        <v>100.00078570587345</v>
      </c>
    </row>
    <row r="269" spans="1:11">
      <c r="A269" s="211" t="s">
        <v>100</v>
      </c>
      <c r="B269" s="109" t="s">
        <v>492</v>
      </c>
      <c r="C269" s="109" t="s">
        <v>530</v>
      </c>
      <c r="D269" s="109" t="s">
        <v>149</v>
      </c>
      <c r="E269" s="109" t="s">
        <v>531</v>
      </c>
      <c r="F269" s="206" t="s">
        <v>448</v>
      </c>
      <c r="G269" s="109" t="s">
        <v>165</v>
      </c>
      <c r="H269" s="109" t="s">
        <v>164</v>
      </c>
      <c r="I269" s="212">
        <v>594.37</v>
      </c>
      <c r="J269" s="222">
        <v>594.37467000000004</v>
      </c>
      <c r="K269" s="222">
        <f t="shared" ref="K269:K274" si="33">J269/I269*100</f>
        <v>100.00078570587345</v>
      </c>
    </row>
    <row r="270" spans="1:11" ht="63">
      <c r="A270" s="213" t="s">
        <v>389</v>
      </c>
      <c r="B270" s="214" t="s">
        <v>492</v>
      </c>
      <c r="C270" s="214" t="s">
        <v>530</v>
      </c>
      <c r="D270" s="214" t="s">
        <v>153</v>
      </c>
      <c r="E270" s="214" t="s">
        <v>440</v>
      </c>
      <c r="F270" s="215"/>
      <c r="G270" s="214"/>
      <c r="H270" s="214"/>
      <c r="I270" s="216">
        <f>I271</f>
        <v>3584.96</v>
      </c>
      <c r="J270" s="216">
        <f>J271</f>
        <v>3556.223</v>
      </c>
      <c r="K270" s="222">
        <f t="shared" si="33"/>
        <v>99.198401097920197</v>
      </c>
    </row>
    <row r="271" spans="1:11" ht="47.25">
      <c r="A271" s="211" t="s">
        <v>387</v>
      </c>
      <c r="B271" s="109" t="s">
        <v>492</v>
      </c>
      <c r="C271" s="109" t="s">
        <v>530</v>
      </c>
      <c r="D271" s="109" t="s">
        <v>153</v>
      </c>
      <c r="E271" s="109" t="s">
        <v>532</v>
      </c>
      <c r="F271" s="206" t="s">
        <v>498</v>
      </c>
      <c r="G271" s="109"/>
      <c r="H271" s="109"/>
      <c r="I271" s="212">
        <f>I272</f>
        <v>3584.96</v>
      </c>
      <c r="J271" s="212">
        <f>J272</f>
        <v>3556.223</v>
      </c>
      <c r="K271" s="222">
        <f t="shared" si="33"/>
        <v>99.198401097920197</v>
      </c>
    </row>
    <row r="272" spans="1:11">
      <c r="A272" s="211" t="s">
        <v>499</v>
      </c>
      <c r="B272" s="109" t="s">
        <v>492</v>
      </c>
      <c r="C272" s="109" t="s">
        <v>530</v>
      </c>
      <c r="D272" s="109" t="s">
        <v>153</v>
      </c>
      <c r="E272" s="109" t="s">
        <v>532</v>
      </c>
      <c r="F272" s="206" t="s">
        <v>500</v>
      </c>
      <c r="G272" s="109"/>
      <c r="H272" s="109"/>
      <c r="I272" s="212">
        <f>I273</f>
        <v>3584.96</v>
      </c>
      <c r="J272" s="212">
        <f t="shared" ref="J272:J273" si="34">J273</f>
        <v>3556.223</v>
      </c>
      <c r="K272" s="222">
        <f t="shared" si="33"/>
        <v>99.198401097920197</v>
      </c>
    </row>
    <row r="273" spans="1:11" ht="63">
      <c r="A273" s="211" t="s">
        <v>501</v>
      </c>
      <c r="B273" s="109" t="s">
        <v>492</v>
      </c>
      <c r="C273" s="109" t="s">
        <v>530</v>
      </c>
      <c r="D273" s="109" t="s">
        <v>153</v>
      </c>
      <c r="E273" s="109" t="s">
        <v>532</v>
      </c>
      <c r="F273" s="206" t="s">
        <v>502</v>
      </c>
      <c r="G273" s="109"/>
      <c r="H273" s="109"/>
      <c r="I273" s="212">
        <f>I274</f>
        <v>3584.96</v>
      </c>
      <c r="J273" s="212">
        <f t="shared" si="34"/>
        <v>3556.223</v>
      </c>
      <c r="K273" s="222">
        <f t="shared" si="33"/>
        <v>99.198401097920197</v>
      </c>
    </row>
    <row r="274" spans="1:11">
      <c r="A274" s="211" t="s">
        <v>98</v>
      </c>
      <c r="B274" s="109" t="s">
        <v>492</v>
      </c>
      <c r="C274" s="109" t="s">
        <v>530</v>
      </c>
      <c r="D274" s="109" t="s">
        <v>153</v>
      </c>
      <c r="E274" s="109" t="s">
        <v>532</v>
      </c>
      <c r="F274" s="206" t="s">
        <v>502</v>
      </c>
      <c r="G274" s="109" t="s">
        <v>165</v>
      </c>
      <c r="H274" s="109" t="s">
        <v>156</v>
      </c>
      <c r="I274" s="212">
        <v>3584.96</v>
      </c>
      <c r="J274" s="222">
        <f>35.56223+3520.66077</f>
        <v>3556.223</v>
      </c>
      <c r="K274" s="222">
        <f t="shared" si="33"/>
        <v>99.198401097920197</v>
      </c>
    </row>
    <row r="275" spans="1:11">
      <c r="A275" s="208" t="s">
        <v>148</v>
      </c>
      <c r="B275" s="108"/>
      <c r="C275" s="108"/>
      <c r="D275" s="108"/>
      <c r="E275" s="108"/>
      <c r="F275" s="209"/>
      <c r="G275" s="108"/>
      <c r="H275" s="108"/>
      <c r="I275" s="210">
        <f>I124+I11</f>
        <v>136950.745</v>
      </c>
      <c r="J275" s="210">
        <f>J124+J11</f>
        <v>130485.01526</v>
      </c>
      <c r="K275" s="220">
        <f>J275/I275*100</f>
        <v>95.278791845929717</v>
      </c>
    </row>
  </sheetData>
  <mergeCells count="8">
    <mergeCell ref="A5:K7"/>
    <mergeCell ref="K8:K10"/>
    <mergeCell ref="A8:A10"/>
    <mergeCell ref="B8:E10"/>
    <mergeCell ref="F8:F10"/>
    <mergeCell ref="G8:H10"/>
    <mergeCell ref="I8:I10"/>
    <mergeCell ref="J8:J1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222"/>
  <sheetViews>
    <sheetView zoomScale="90" zoomScaleNormal="90" workbookViewId="0">
      <selection activeCell="H15" sqref="H15"/>
    </sheetView>
  </sheetViews>
  <sheetFormatPr defaultColWidth="14.7109375" defaultRowHeight="12.75"/>
  <cols>
    <col min="1" max="1" width="47.7109375" style="123" customWidth="1"/>
    <col min="2" max="2" width="7.7109375" style="118" customWidth="1"/>
    <col min="3" max="3" width="8.5703125" style="118" customWidth="1"/>
    <col min="4" max="4" width="10.42578125" style="118" customWidth="1"/>
    <col min="5" max="5" width="16.42578125" style="118" customWidth="1"/>
    <col min="6" max="6" width="7.5703125" style="118" customWidth="1"/>
    <col min="7" max="7" width="12.85546875" style="172" customWidth="1"/>
    <col min="8" max="8" width="13.42578125" style="172" customWidth="1"/>
    <col min="9" max="9" width="15.7109375" style="171" customWidth="1"/>
    <col min="10" max="16384" width="14.7109375" style="118"/>
  </cols>
  <sheetData>
    <row r="1" spans="1:9">
      <c r="I1" s="165" t="s">
        <v>356</v>
      </c>
    </row>
    <row r="2" spans="1:9">
      <c r="I2" s="165" t="s">
        <v>419</v>
      </c>
    </row>
    <row r="3" spans="1:9">
      <c r="I3" s="165" t="s">
        <v>84</v>
      </c>
    </row>
    <row r="4" spans="1:9">
      <c r="I4" s="166" t="s">
        <v>534</v>
      </c>
    </row>
    <row r="5" spans="1:9">
      <c r="I5" s="166"/>
    </row>
    <row r="6" spans="1:9">
      <c r="A6" s="259" t="s">
        <v>422</v>
      </c>
      <c r="B6" s="259"/>
      <c r="C6" s="259"/>
      <c r="D6" s="259"/>
      <c r="E6" s="259"/>
      <c r="F6" s="259"/>
      <c r="G6" s="259"/>
      <c r="H6" s="259"/>
      <c r="I6" s="259"/>
    </row>
    <row r="7" spans="1:9">
      <c r="A7" s="260"/>
      <c r="B7" s="260"/>
      <c r="C7" s="260"/>
      <c r="D7" s="260"/>
      <c r="E7" s="260"/>
      <c r="F7" s="260"/>
      <c r="G7" s="260"/>
      <c r="H7" s="260"/>
      <c r="I7" s="260"/>
    </row>
    <row r="8" spans="1:9">
      <c r="A8" s="261" t="s">
        <v>227</v>
      </c>
      <c r="B8" s="262" t="s">
        <v>0</v>
      </c>
      <c r="C8" s="262" t="s">
        <v>145</v>
      </c>
      <c r="D8" s="262" t="s">
        <v>226</v>
      </c>
      <c r="E8" s="262" t="s">
        <v>2</v>
      </c>
      <c r="F8" s="263" t="s">
        <v>1</v>
      </c>
      <c r="G8" s="257" t="s">
        <v>379</v>
      </c>
      <c r="H8" s="258" t="s">
        <v>423</v>
      </c>
      <c r="I8" s="257" t="s">
        <v>345</v>
      </c>
    </row>
    <row r="9" spans="1:9" ht="19.5" customHeight="1">
      <c r="A9" s="261"/>
      <c r="B9" s="262" t="s">
        <v>324</v>
      </c>
      <c r="C9" s="262" t="s">
        <v>325</v>
      </c>
      <c r="D9" s="262" t="s">
        <v>326</v>
      </c>
      <c r="E9" s="262" t="s">
        <v>327</v>
      </c>
      <c r="F9" s="263" t="s">
        <v>328</v>
      </c>
      <c r="G9" s="257"/>
      <c r="H9" s="258" t="s">
        <v>111</v>
      </c>
      <c r="I9" s="257" t="s">
        <v>111</v>
      </c>
    </row>
    <row r="10" spans="1:9" ht="94.5">
      <c r="A10" s="119" t="s">
        <v>175</v>
      </c>
      <c r="B10" s="108" t="s">
        <v>4</v>
      </c>
      <c r="C10" s="108"/>
      <c r="D10" s="108"/>
      <c r="E10" s="108"/>
      <c r="F10" s="108"/>
      <c r="G10" s="173">
        <f>G220</f>
        <v>136950.72953000001</v>
      </c>
      <c r="H10" s="173">
        <f>H220</f>
        <v>130485.01671000001</v>
      </c>
      <c r="I10" s="167">
        <f>H10/G10*100</f>
        <v>95.278803667428704</v>
      </c>
    </row>
    <row r="11" spans="1:9" ht="15.75">
      <c r="A11" s="119" t="s">
        <v>6</v>
      </c>
      <c r="B11" s="108" t="s">
        <v>4</v>
      </c>
      <c r="C11" s="108" t="s">
        <v>156</v>
      </c>
      <c r="D11" s="108" t="s">
        <v>152</v>
      </c>
      <c r="E11" s="108"/>
      <c r="F11" s="108"/>
      <c r="G11" s="173">
        <f>G12+G43+G54+G61</f>
        <v>21223.728999999999</v>
      </c>
      <c r="H11" s="173">
        <f>H12+H43+H54+H61</f>
        <v>19580.250200000002</v>
      </c>
      <c r="I11" s="167">
        <f t="shared" ref="I11:I76" si="0">H11/G11*100</f>
        <v>92.256408852563112</v>
      </c>
    </row>
    <row r="12" spans="1:9" ht="71.25">
      <c r="A12" s="197" t="s">
        <v>8</v>
      </c>
      <c r="B12" s="189" t="s">
        <v>4</v>
      </c>
      <c r="C12" s="189" t="s">
        <v>156</v>
      </c>
      <c r="D12" s="189" t="s">
        <v>153</v>
      </c>
      <c r="E12" s="189"/>
      <c r="F12" s="189"/>
      <c r="G12" s="98">
        <f>G14+G38</f>
        <v>19763.929</v>
      </c>
      <c r="H12" s="98">
        <f>H14+H38</f>
        <v>18651.875200000002</v>
      </c>
      <c r="I12" s="198">
        <f t="shared" si="0"/>
        <v>94.373316155912121</v>
      </c>
    </row>
    <row r="13" spans="1:9" ht="31.5">
      <c r="A13" s="112" t="s">
        <v>229</v>
      </c>
      <c r="B13" s="109" t="s">
        <v>4</v>
      </c>
      <c r="C13" s="109" t="s">
        <v>156</v>
      </c>
      <c r="D13" s="109" t="s">
        <v>153</v>
      </c>
      <c r="E13" s="109" t="s">
        <v>228</v>
      </c>
      <c r="F13" s="109"/>
      <c r="G13" s="175">
        <f>G14+G38</f>
        <v>19763.929</v>
      </c>
      <c r="H13" s="175">
        <f>H14+H38</f>
        <v>18651.875200000002</v>
      </c>
      <c r="I13" s="169">
        <f t="shared" si="0"/>
        <v>94.373316155912121</v>
      </c>
    </row>
    <row r="14" spans="1:9" ht="31.5">
      <c r="A14" s="112" t="s">
        <v>231</v>
      </c>
      <c r="B14" s="109" t="s">
        <v>4</v>
      </c>
      <c r="C14" s="109" t="s">
        <v>156</v>
      </c>
      <c r="D14" s="109" t="s">
        <v>153</v>
      </c>
      <c r="E14" s="109" t="s">
        <v>230</v>
      </c>
      <c r="F14" s="109"/>
      <c r="G14" s="176">
        <f>G15+G25</f>
        <v>19747.929</v>
      </c>
      <c r="H14" s="176">
        <f>H15+H25</f>
        <v>18651.875200000002</v>
      </c>
      <c r="I14" s="169">
        <f t="shared" si="0"/>
        <v>94.449778505887892</v>
      </c>
    </row>
    <row r="15" spans="1:9" ht="31.5">
      <c r="A15" s="112" t="s">
        <v>237</v>
      </c>
      <c r="B15" s="109" t="s">
        <v>4</v>
      </c>
      <c r="C15" s="109" t="s">
        <v>156</v>
      </c>
      <c r="D15" s="109" t="s">
        <v>153</v>
      </c>
      <c r="E15" s="109" t="s">
        <v>236</v>
      </c>
      <c r="F15" s="109"/>
      <c r="G15" s="175">
        <f>G16</f>
        <v>4280.9490000000005</v>
      </c>
      <c r="H15" s="175">
        <f>H16</f>
        <v>3422.0162</v>
      </c>
      <c r="I15" s="169">
        <f t="shared" si="0"/>
        <v>79.935925422143541</v>
      </c>
    </row>
    <row r="16" spans="1:9" ht="31.5">
      <c r="A16" s="112" t="s">
        <v>239</v>
      </c>
      <c r="B16" s="109" t="s">
        <v>4</v>
      </c>
      <c r="C16" s="109" t="s">
        <v>156</v>
      </c>
      <c r="D16" s="109" t="s">
        <v>153</v>
      </c>
      <c r="E16" s="109" t="s">
        <v>238</v>
      </c>
      <c r="F16" s="109"/>
      <c r="G16" s="175">
        <f>G17+G21+G23</f>
        <v>4280.9490000000005</v>
      </c>
      <c r="H16" s="175">
        <f>H17+H21+H23</f>
        <v>3422.0162</v>
      </c>
      <c r="I16" s="169">
        <f t="shared" si="0"/>
        <v>79.935925422143541</v>
      </c>
    </row>
    <row r="17" spans="1:9" ht="31.5">
      <c r="A17" s="112" t="s">
        <v>231</v>
      </c>
      <c r="B17" s="109" t="s">
        <v>4</v>
      </c>
      <c r="C17" s="109" t="s">
        <v>156</v>
      </c>
      <c r="D17" s="109" t="s">
        <v>153</v>
      </c>
      <c r="E17" s="109" t="s">
        <v>187</v>
      </c>
      <c r="F17" s="109"/>
      <c r="G17" s="175">
        <f>G18+G19+G20</f>
        <v>4207.4290000000001</v>
      </c>
      <c r="H17" s="175">
        <f>H18+H19+H20</f>
        <v>3361.6761999999999</v>
      </c>
      <c r="I17" s="169">
        <f t="shared" si="0"/>
        <v>79.898584147231006</v>
      </c>
    </row>
    <row r="18" spans="1:9" ht="47.25">
      <c r="A18" s="120" t="s">
        <v>331</v>
      </c>
      <c r="B18" s="117" t="s">
        <v>4</v>
      </c>
      <c r="C18" s="117" t="s">
        <v>156</v>
      </c>
      <c r="D18" s="117" t="s">
        <v>153</v>
      </c>
      <c r="E18" s="117" t="s">
        <v>187</v>
      </c>
      <c r="F18" s="117" t="s">
        <v>332</v>
      </c>
      <c r="G18" s="177">
        <v>4130.6229999999996</v>
      </c>
      <c r="H18" s="177">
        <v>3324.2646599999998</v>
      </c>
      <c r="I18" s="169">
        <f t="shared" si="0"/>
        <v>80.478529752049511</v>
      </c>
    </row>
    <row r="19" spans="1:9" ht="31.5">
      <c r="A19" s="120" t="s">
        <v>333</v>
      </c>
      <c r="B19" s="117" t="s">
        <v>4</v>
      </c>
      <c r="C19" s="117" t="s">
        <v>156</v>
      </c>
      <c r="D19" s="117" t="s">
        <v>153</v>
      </c>
      <c r="E19" s="117" t="s">
        <v>187</v>
      </c>
      <c r="F19" s="117" t="s">
        <v>334</v>
      </c>
      <c r="G19" s="177">
        <v>24.506</v>
      </c>
      <c r="H19" s="177">
        <v>0</v>
      </c>
      <c r="I19" s="169">
        <f t="shared" si="0"/>
        <v>0</v>
      </c>
    </row>
    <row r="20" spans="1:9" ht="15.75">
      <c r="A20" s="152" t="s">
        <v>337</v>
      </c>
      <c r="B20" s="153" t="s">
        <v>4</v>
      </c>
      <c r="C20" s="153" t="s">
        <v>156</v>
      </c>
      <c r="D20" s="153" t="s">
        <v>153</v>
      </c>
      <c r="E20" s="153" t="s">
        <v>187</v>
      </c>
      <c r="F20" s="153" t="s">
        <v>338</v>
      </c>
      <c r="G20" s="178">
        <v>52.3</v>
      </c>
      <c r="H20" s="178">
        <v>37.411540000000002</v>
      </c>
      <c r="I20" s="169">
        <f t="shared" si="0"/>
        <v>71.532581261950284</v>
      </c>
    </row>
    <row r="21" spans="1:9" ht="31.5">
      <c r="A21" s="112" t="s">
        <v>240</v>
      </c>
      <c r="B21" s="109" t="s">
        <v>4</v>
      </c>
      <c r="C21" s="109" t="s">
        <v>156</v>
      </c>
      <c r="D21" s="109" t="s">
        <v>153</v>
      </c>
      <c r="E21" s="109" t="s">
        <v>188</v>
      </c>
      <c r="F21" s="109"/>
      <c r="G21" s="179">
        <f>G22</f>
        <v>70</v>
      </c>
      <c r="H21" s="179">
        <f>H22</f>
        <v>56.82</v>
      </c>
      <c r="I21" s="157">
        <f t="shared" si="0"/>
        <v>81.171428571428578</v>
      </c>
    </row>
    <row r="22" spans="1:9" ht="47.25">
      <c r="A22" s="120" t="s">
        <v>331</v>
      </c>
      <c r="B22" s="117" t="s">
        <v>4</v>
      </c>
      <c r="C22" s="117" t="s">
        <v>156</v>
      </c>
      <c r="D22" s="117" t="s">
        <v>153</v>
      </c>
      <c r="E22" s="117" t="s">
        <v>188</v>
      </c>
      <c r="F22" s="117" t="s">
        <v>332</v>
      </c>
      <c r="G22" s="177">
        <v>70</v>
      </c>
      <c r="H22" s="177">
        <v>56.82</v>
      </c>
      <c r="I22" s="157">
        <f t="shared" si="0"/>
        <v>81.171428571428578</v>
      </c>
    </row>
    <row r="23" spans="1:9" ht="31.5">
      <c r="A23" s="112" t="s">
        <v>241</v>
      </c>
      <c r="B23" s="109" t="s">
        <v>4</v>
      </c>
      <c r="C23" s="109" t="s">
        <v>156</v>
      </c>
      <c r="D23" s="109" t="s">
        <v>153</v>
      </c>
      <c r="E23" s="109" t="s">
        <v>189</v>
      </c>
      <c r="F23" s="109"/>
      <c r="G23" s="179">
        <f>G24</f>
        <v>3.52</v>
      </c>
      <c r="H23" s="179">
        <f>H24</f>
        <v>3.52</v>
      </c>
      <c r="I23" s="157">
        <f t="shared" si="0"/>
        <v>100</v>
      </c>
    </row>
    <row r="24" spans="1:9" ht="47.25">
      <c r="A24" s="120" t="s">
        <v>331</v>
      </c>
      <c r="B24" s="117" t="s">
        <v>4</v>
      </c>
      <c r="C24" s="117" t="s">
        <v>156</v>
      </c>
      <c r="D24" s="117" t="s">
        <v>153</v>
      </c>
      <c r="E24" s="117" t="s">
        <v>189</v>
      </c>
      <c r="F24" s="117" t="s">
        <v>332</v>
      </c>
      <c r="G24" s="177">
        <v>3.52</v>
      </c>
      <c r="H24" s="177">
        <v>3.52</v>
      </c>
      <c r="I24" s="169">
        <f t="shared" si="0"/>
        <v>100</v>
      </c>
    </row>
    <row r="25" spans="1:9" ht="31.5">
      <c r="A25" s="112" t="s">
        <v>233</v>
      </c>
      <c r="B25" s="109" t="s">
        <v>4</v>
      </c>
      <c r="C25" s="109" t="s">
        <v>156</v>
      </c>
      <c r="D25" s="109" t="s">
        <v>153</v>
      </c>
      <c r="E25" s="109" t="s">
        <v>232</v>
      </c>
      <c r="F25" s="109"/>
      <c r="G25" s="175">
        <f>G26+G33</f>
        <v>15466.98</v>
      </c>
      <c r="H25" s="175">
        <f>H26+H33</f>
        <v>15229.859</v>
      </c>
      <c r="I25" s="169">
        <f t="shared" si="0"/>
        <v>98.466921144269932</v>
      </c>
    </row>
    <row r="26" spans="1:9" ht="31.5">
      <c r="A26" s="112" t="s">
        <v>243</v>
      </c>
      <c r="B26" s="109" t="s">
        <v>4</v>
      </c>
      <c r="C26" s="109" t="s">
        <v>156</v>
      </c>
      <c r="D26" s="109" t="s">
        <v>153</v>
      </c>
      <c r="E26" s="109" t="s">
        <v>242</v>
      </c>
      <c r="F26" s="109"/>
      <c r="G26" s="175">
        <f>G27+G29+G31</f>
        <v>13756.825999999999</v>
      </c>
      <c r="H26" s="175">
        <f>H27+H29+H31</f>
        <v>13536.34</v>
      </c>
      <c r="I26" s="169">
        <f t="shared" si="0"/>
        <v>98.397261112410675</v>
      </c>
    </row>
    <row r="27" spans="1:9" ht="31.5">
      <c r="A27" s="112" t="s">
        <v>243</v>
      </c>
      <c r="B27" s="109" t="s">
        <v>4</v>
      </c>
      <c r="C27" s="109" t="s">
        <v>156</v>
      </c>
      <c r="D27" s="109" t="s">
        <v>153</v>
      </c>
      <c r="E27" s="109" t="s">
        <v>190</v>
      </c>
      <c r="F27" s="109"/>
      <c r="G27" s="175">
        <f>G28</f>
        <v>11486.8</v>
      </c>
      <c r="H27" s="175">
        <f>H28</f>
        <v>11360.669</v>
      </c>
      <c r="I27" s="169">
        <f t="shared" si="0"/>
        <v>98.901948323292828</v>
      </c>
    </row>
    <row r="28" spans="1:9" ht="94.5">
      <c r="A28" s="120" t="s">
        <v>329</v>
      </c>
      <c r="B28" s="117" t="s">
        <v>4</v>
      </c>
      <c r="C28" s="117" t="s">
        <v>156</v>
      </c>
      <c r="D28" s="117" t="s">
        <v>153</v>
      </c>
      <c r="E28" s="117" t="s">
        <v>190</v>
      </c>
      <c r="F28" s="117" t="s">
        <v>330</v>
      </c>
      <c r="G28" s="177">
        <v>11486.8</v>
      </c>
      <c r="H28" s="177">
        <v>11360.669</v>
      </c>
      <c r="I28" s="169">
        <f t="shared" si="0"/>
        <v>98.901948323292828</v>
      </c>
    </row>
    <row r="29" spans="1:9" ht="15.75">
      <c r="A29" s="112" t="s">
        <v>244</v>
      </c>
      <c r="B29" s="109" t="s">
        <v>4</v>
      </c>
      <c r="C29" s="109" t="s">
        <v>156</v>
      </c>
      <c r="D29" s="109" t="s">
        <v>153</v>
      </c>
      <c r="E29" s="109" t="s">
        <v>191</v>
      </c>
      <c r="F29" s="109"/>
      <c r="G29" s="175">
        <f>G30</f>
        <v>2172.2460000000001</v>
      </c>
      <c r="H29" s="175">
        <f>H30</f>
        <v>2077.8910000000001</v>
      </c>
      <c r="I29" s="169">
        <f t="shared" si="0"/>
        <v>95.656339107080868</v>
      </c>
    </row>
    <row r="30" spans="1:9" ht="94.5">
      <c r="A30" s="120" t="s">
        <v>329</v>
      </c>
      <c r="B30" s="117" t="s">
        <v>4</v>
      </c>
      <c r="C30" s="117" t="s">
        <v>156</v>
      </c>
      <c r="D30" s="117" t="s">
        <v>153</v>
      </c>
      <c r="E30" s="117" t="s">
        <v>191</v>
      </c>
      <c r="F30" s="117" t="s">
        <v>330</v>
      </c>
      <c r="G30" s="177">
        <v>2172.2460000000001</v>
      </c>
      <c r="H30" s="177">
        <v>2077.8910000000001</v>
      </c>
      <c r="I30" s="169">
        <f t="shared" si="0"/>
        <v>95.656339107080868</v>
      </c>
    </row>
    <row r="31" spans="1:9" ht="31.5">
      <c r="A31" s="190" t="s">
        <v>243</v>
      </c>
      <c r="B31" s="117" t="s">
        <v>4</v>
      </c>
      <c r="C31" s="117" t="s">
        <v>156</v>
      </c>
      <c r="D31" s="117" t="s">
        <v>153</v>
      </c>
      <c r="E31" s="117" t="s">
        <v>417</v>
      </c>
      <c r="F31" s="117"/>
      <c r="G31" s="177">
        <f>G32</f>
        <v>97.78</v>
      </c>
      <c r="H31" s="177">
        <f>H32</f>
        <v>97.78</v>
      </c>
      <c r="I31" s="169">
        <f>H31/G31*100</f>
        <v>100</v>
      </c>
    </row>
    <row r="32" spans="1:9" ht="31.5">
      <c r="A32" s="120" t="s">
        <v>416</v>
      </c>
      <c r="B32" s="117" t="s">
        <v>4</v>
      </c>
      <c r="C32" s="117" t="s">
        <v>156</v>
      </c>
      <c r="D32" s="117" t="s">
        <v>153</v>
      </c>
      <c r="E32" s="117" t="s">
        <v>417</v>
      </c>
      <c r="F32" s="117" t="s">
        <v>330</v>
      </c>
      <c r="G32" s="177">
        <v>97.78</v>
      </c>
      <c r="H32" s="177">
        <v>97.78</v>
      </c>
      <c r="I32" s="169">
        <f>H32/G32*100</f>
        <v>100</v>
      </c>
    </row>
    <row r="33" spans="1:11" ht="47.25">
      <c r="A33" s="112" t="s">
        <v>235</v>
      </c>
      <c r="B33" s="109" t="s">
        <v>4</v>
      </c>
      <c r="C33" s="109" t="s">
        <v>156</v>
      </c>
      <c r="D33" s="109" t="s">
        <v>153</v>
      </c>
      <c r="E33" s="109" t="s">
        <v>234</v>
      </c>
      <c r="F33" s="109"/>
      <c r="G33" s="175">
        <f>G34</f>
        <v>1710.154</v>
      </c>
      <c r="H33" s="175">
        <f>H34</f>
        <v>1693.519</v>
      </c>
      <c r="I33" s="169">
        <f t="shared" si="0"/>
        <v>99.027280584087748</v>
      </c>
    </row>
    <row r="34" spans="1:11" ht="47.25">
      <c r="A34" s="112" t="s">
        <v>235</v>
      </c>
      <c r="B34" s="109" t="s">
        <v>4</v>
      </c>
      <c r="C34" s="109" t="s">
        <v>156</v>
      </c>
      <c r="D34" s="109" t="s">
        <v>153</v>
      </c>
      <c r="E34" s="109" t="s">
        <v>192</v>
      </c>
      <c r="F34" s="109"/>
      <c r="G34" s="175">
        <f>G35+G37</f>
        <v>1710.154</v>
      </c>
      <c r="H34" s="175">
        <f>H35+H37</f>
        <v>1693.519</v>
      </c>
      <c r="I34" s="169">
        <f t="shared" si="0"/>
        <v>99.027280584087748</v>
      </c>
    </row>
    <row r="35" spans="1:11" ht="94.5">
      <c r="A35" s="120" t="s">
        <v>329</v>
      </c>
      <c r="B35" s="117" t="s">
        <v>4</v>
      </c>
      <c r="C35" s="117" t="s">
        <v>156</v>
      </c>
      <c r="D35" s="117" t="s">
        <v>153</v>
      </c>
      <c r="E35" s="117" t="s">
        <v>192</v>
      </c>
      <c r="F35" s="117" t="s">
        <v>330</v>
      </c>
      <c r="G35" s="177">
        <v>1696.954</v>
      </c>
      <c r="H35" s="177">
        <v>1680.319</v>
      </c>
      <c r="I35" s="169">
        <f t="shared" si="0"/>
        <v>99.019714146641576</v>
      </c>
    </row>
    <row r="36" spans="1:11" ht="47.25">
      <c r="A36" s="190" t="s">
        <v>235</v>
      </c>
      <c r="B36" s="117" t="s">
        <v>4</v>
      </c>
      <c r="C36" s="117" t="s">
        <v>156</v>
      </c>
      <c r="D36" s="117" t="s">
        <v>153</v>
      </c>
      <c r="E36" s="117" t="s">
        <v>418</v>
      </c>
      <c r="F36" s="117"/>
      <c r="G36" s="177">
        <f>G37</f>
        <v>13.2</v>
      </c>
      <c r="H36" s="177">
        <f>H37</f>
        <v>13.2</v>
      </c>
      <c r="I36" s="169">
        <f>H36/G36*100</f>
        <v>100</v>
      </c>
    </row>
    <row r="37" spans="1:11" ht="31.5">
      <c r="A37" s="120" t="s">
        <v>416</v>
      </c>
      <c r="B37" s="117" t="s">
        <v>4</v>
      </c>
      <c r="C37" s="117" t="s">
        <v>156</v>
      </c>
      <c r="D37" s="117" t="s">
        <v>153</v>
      </c>
      <c r="E37" s="117" t="s">
        <v>418</v>
      </c>
      <c r="F37" s="117" t="s">
        <v>330</v>
      </c>
      <c r="G37" s="177">
        <v>13.2</v>
      </c>
      <c r="H37" s="177">
        <v>13.2</v>
      </c>
      <c r="I37" s="169">
        <f>H37/G37*100</f>
        <v>100</v>
      </c>
    </row>
    <row r="38" spans="1:11" ht="15.75">
      <c r="A38" s="112" t="s">
        <v>246</v>
      </c>
      <c r="B38" s="109" t="s">
        <v>4</v>
      </c>
      <c r="C38" s="109" t="s">
        <v>156</v>
      </c>
      <c r="D38" s="109" t="s">
        <v>153</v>
      </c>
      <c r="E38" s="109" t="s">
        <v>245</v>
      </c>
      <c r="F38" s="109"/>
      <c r="G38" s="175">
        <f t="shared" ref="G38:H41" si="1">G39</f>
        <v>16</v>
      </c>
      <c r="H38" s="175">
        <f t="shared" si="1"/>
        <v>0</v>
      </c>
      <c r="I38" s="169">
        <f t="shared" si="0"/>
        <v>0</v>
      </c>
    </row>
    <row r="39" spans="1:11" ht="15.75">
      <c r="A39" s="112" t="s">
        <v>10</v>
      </c>
      <c r="B39" s="109" t="s">
        <v>4</v>
      </c>
      <c r="C39" s="109" t="s">
        <v>156</v>
      </c>
      <c r="D39" s="109" t="s">
        <v>153</v>
      </c>
      <c r="E39" s="109" t="s">
        <v>247</v>
      </c>
      <c r="F39" s="109"/>
      <c r="G39" s="175">
        <f t="shared" si="1"/>
        <v>16</v>
      </c>
      <c r="H39" s="175">
        <f t="shared" si="1"/>
        <v>0</v>
      </c>
      <c r="I39" s="169">
        <f t="shared" si="0"/>
        <v>0</v>
      </c>
    </row>
    <row r="40" spans="1:11" ht="31.5">
      <c r="A40" s="112" t="s">
        <v>249</v>
      </c>
      <c r="B40" s="109" t="s">
        <v>4</v>
      </c>
      <c r="C40" s="109" t="s">
        <v>156</v>
      </c>
      <c r="D40" s="109" t="s">
        <v>153</v>
      </c>
      <c r="E40" s="109" t="s">
        <v>248</v>
      </c>
      <c r="F40" s="109"/>
      <c r="G40" s="175">
        <f t="shared" si="1"/>
        <v>16</v>
      </c>
      <c r="H40" s="175">
        <f t="shared" si="1"/>
        <v>0</v>
      </c>
      <c r="I40" s="169">
        <f t="shared" si="0"/>
        <v>0</v>
      </c>
    </row>
    <row r="41" spans="1:11" ht="31.5">
      <c r="A41" s="112" t="s">
        <v>250</v>
      </c>
      <c r="B41" s="109" t="s">
        <v>4</v>
      </c>
      <c r="C41" s="109" t="s">
        <v>156</v>
      </c>
      <c r="D41" s="109" t="s">
        <v>153</v>
      </c>
      <c r="E41" s="109" t="s">
        <v>193</v>
      </c>
      <c r="F41" s="109"/>
      <c r="G41" s="175">
        <f t="shared" si="1"/>
        <v>16</v>
      </c>
      <c r="H41" s="175">
        <f t="shared" si="1"/>
        <v>0</v>
      </c>
      <c r="I41" s="169">
        <f t="shared" si="0"/>
        <v>0</v>
      </c>
    </row>
    <row r="42" spans="1:11" ht="47.25">
      <c r="A42" s="120" t="s">
        <v>331</v>
      </c>
      <c r="B42" s="117" t="s">
        <v>4</v>
      </c>
      <c r="C42" s="117" t="s">
        <v>156</v>
      </c>
      <c r="D42" s="117" t="s">
        <v>153</v>
      </c>
      <c r="E42" s="117" t="s">
        <v>193</v>
      </c>
      <c r="F42" s="117" t="s">
        <v>332</v>
      </c>
      <c r="G42" s="177">
        <v>16</v>
      </c>
      <c r="H42" s="177">
        <v>0</v>
      </c>
      <c r="I42" s="169">
        <f t="shared" si="0"/>
        <v>0</v>
      </c>
    </row>
    <row r="43" spans="1:11" ht="63">
      <c r="A43" s="141" t="s">
        <v>174</v>
      </c>
      <c r="B43" s="142" t="s">
        <v>4</v>
      </c>
      <c r="C43" s="142" t="s">
        <v>156</v>
      </c>
      <c r="D43" s="142" t="s">
        <v>173</v>
      </c>
      <c r="E43" s="142"/>
      <c r="F43" s="142"/>
      <c r="G43" s="174">
        <f t="shared" ref="G43:H46" si="2">G44</f>
        <v>336.8</v>
      </c>
      <c r="H43" s="174">
        <f t="shared" si="2"/>
        <v>336.8</v>
      </c>
      <c r="I43" s="168">
        <f t="shared" si="0"/>
        <v>100</v>
      </c>
    </row>
    <row r="44" spans="1:11" ht="31.5">
      <c r="A44" s="112" t="s">
        <v>229</v>
      </c>
      <c r="B44" s="109" t="s">
        <v>4</v>
      </c>
      <c r="C44" s="109" t="s">
        <v>156</v>
      </c>
      <c r="D44" s="109" t="s">
        <v>173</v>
      </c>
      <c r="E44" s="109" t="s">
        <v>228</v>
      </c>
      <c r="F44" s="109"/>
      <c r="G44" s="175">
        <f t="shared" si="2"/>
        <v>336.8</v>
      </c>
      <c r="H44" s="175">
        <f t="shared" si="2"/>
        <v>336.8</v>
      </c>
      <c r="I44" s="169">
        <f t="shared" si="0"/>
        <v>100</v>
      </c>
    </row>
    <row r="45" spans="1:11" ht="15.75">
      <c r="A45" s="112" t="s">
        <v>246</v>
      </c>
      <c r="B45" s="109" t="s">
        <v>4</v>
      </c>
      <c r="C45" s="109" t="s">
        <v>156</v>
      </c>
      <c r="D45" s="109" t="s">
        <v>173</v>
      </c>
      <c r="E45" s="109" t="s">
        <v>245</v>
      </c>
      <c r="F45" s="109"/>
      <c r="G45" s="175">
        <f t="shared" si="2"/>
        <v>336.8</v>
      </c>
      <c r="H45" s="175">
        <f t="shared" si="2"/>
        <v>336.8</v>
      </c>
      <c r="I45" s="169">
        <f t="shared" si="0"/>
        <v>100</v>
      </c>
    </row>
    <row r="46" spans="1:11" ht="15.75">
      <c r="A46" s="112" t="s">
        <v>10</v>
      </c>
      <c r="B46" s="109" t="s">
        <v>4</v>
      </c>
      <c r="C46" s="109" t="s">
        <v>156</v>
      </c>
      <c r="D46" s="109" t="s">
        <v>173</v>
      </c>
      <c r="E46" s="109" t="s">
        <v>247</v>
      </c>
      <c r="F46" s="109"/>
      <c r="G46" s="175">
        <f t="shared" si="2"/>
        <v>336.8</v>
      </c>
      <c r="H46" s="175">
        <f t="shared" si="2"/>
        <v>336.8</v>
      </c>
      <c r="I46" s="169">
        <f t="shared" si="0"/>
        <v>100</v>
      </c>
    </row>
    <row r="47" spans="1:11" ht="31.5">
      <c r="A47" s="112" t="s">
        <v>249</v>
      </c>
      <c r="B47" s="109" t="s">
        <v>4</v>
      </c>
      <c r="C47" s="109" t="s">
        <v>156</v>
      </c>
      <c r="D47" s="109" t="s">
        <v>173</v>
      </c>
      <c r="E47" s="109" t="s">
        <v>248</v>
      </c>
      <c r="F47" s="109"/>
      <c r="G47" s="175">
        <f>G48+G50+G52</f>
        <v>336.8</v>
      </c>
      <c r="H47" s="175">
        <f>H48+H50+H52</f>
        <v>336.8</v>
      </c>
      <c r="I47" s="169">
        <f t="shared" si="0"/>
        <v>100</v>
      </c>
    </row>
    <row r="48" spans="1:11" ht="63">
      <c r="A48" s="112" t="s">
        <v>251</v>
      </c>
      <c r="B48" s="109" t="s">
        <v>4</v>
      </c>
      <c r="C48" s="109" t="s">
        <v>156</v>
      </c>
      <c r="D48" s="109" t="s">
        <v>173</v>
      </c>
      <c r="E48" s="109" t="s">
        <v>194</v>
      </c>
      <c r="F48" s="109"/>
      <c r="G48" s="175">
        <f>G49</f>
        <v>152.4</v>
      </c>
      <c r="H48" s="175">
        <f>H49</f>
        <v>152.4</v>
      </c>
      <c r="I48" s="169">
        <f t="shared" si="0"/>
        <v>100</v>
      </c>
      <c r="K48" s="139"/>
    </row>
    <row r="49" spans="1:9" ht="15.75">
      <c r="A49" s="120" t="s">
        <v>335</v>
      </c>
      <c r="B49" s="117" t="s">
        <v>4</v>
      </c>
      <c r="C49" s="117" t="s">
        <v>156</v>
      </c>
      <c r="D49" s="117" t="s">
        <v>173</v>
      </c>
      <c r="E49" s="117" t="s">
        <v>194</v>
      </c>
      <c r="F49" s="117" t="s">
        <v>336</v>
      </c>
      <c r="G49" s="177">
        <v>152.4</v>
      </c>
      <c r="H49" s="177">
        <v>152.4</v>
      </c>
      <c r="I49" s="169">
        <f t="shared" si="0"/>
        <v>100</v>
      </c>
    </row>
    <row r="50" spans="1:9" ht="63">
      <c r="A50" s="112" t="s">
        <v>252</v>
      </c>
      <c r="B50" s="109" t="s">
        <v>4</v>
      </c>
      <c r="C50" s="109" t="s">
        <v>156</v>
      </c>
      <c r="D50" s="109" t="s">
        <v>173</v>
      </c>
      <c r="E50" s="109" t="s">
        <v>195</v>
      </c>
      <c r="F50" s="109"/>
      <c r="G50" s="175">
        <f>G51</f>
        <v>61.2</v>
      </c>
      <c r="H50" s="175">
        <f>H51</f>
        <v>61.2</v>
      </c>
      <c r="I50" s="169">
        <f t="shared" si="0"/>
        <v>100</v>
      </c>
    </row>
    <row r="51" spans="1:9" ht="15.75">
      <c r="A51" s="120" t="s">
        <v>335</v>
      </c>
      <c r="B51" s="117" t="s">
        <v>4</v>
      </c>
      <c r="C51" s="117" t="s">
        <v>156</v>
      </c>
      <c r="D51" s="117" t="s">
        <v>173</v>
      </c>
      <c r="E51" s="117" t="s">
        <v>195</v>
      </c>
      <c r="F51" s="117" t="s">
        <v>336</v>
      </c>
      <c r="G51" s="177">
        <v>61.2</v>
      </c>
      <c r="H51" s="177">
        <v>61.2</v>
      </c>
      <c r="I51" s="169">
        <f t="shared" si="0"/>
        <v>100</v>
      </c>
    </row>
    <row r="52" spans="1:9" ht="94.5">
      <c r="A52" s="112" t="s">
        <v>253</v>
      </c>
      <c r="B52" s="109" t="s">
        <v>4</v>
      </c>
      <c r="C52" s="109" t="s">
        <v>156</v>
      </c>
      <c r="D52" s="109" t="s">
        <v>173</v>
      </c>
      <c r="E52" s="109" t="s">
        <v>196</v>
      </c>
      <c r="F52" s="109"/>
      <c r="G52" s="175">
        <f>G53</f>
        <v>123.2</v>
      </c>
      <c r="H52" s="175">
        <f>H53</f>
        <v>123.2</v>
      </c>
      <c r="I52" s="169">
        <f t="shared" si="0"/>
        <v>100</v>
      </c>
    </row>
    <row r="53" spans="1:9" ht="15.75">
      <c r="A53" s="120" t="s">
        <v>335</v>
      </c>
      <c r="B53" s="117" t="s">
        <v>4</v>
      </c>
      <c r="C53" s="117" t="s">
        <v>156</v>
      </c>
      <c r="D53" s="117" t="s">
        <v>173</v>
      </c>
      <c r="E53" s="117" t="s">
        <v>196</v>
      </c>
      <c r="F53" s="117" t="s">
        <v>336</v>
      </c>
      <c r="G53" s="177">
        <v>123.2</v>
      </c>
      <c r="H53" s="177">
        <v>123.2</v>
      </c>
      <c r="I53" s="169">
        <f t="shared" si="0"/>
        <v>100</v>
      </c>
    </row>
    <row r="54" spans="1:9" ht="15.75">
      <c r="A54" s="141" t="s">
        <v>12</v>
      </c>
      <c r="B54" s="142" t="s">
        <v>4</v>
      </c>
      <c r="C54" s="142" t="s">
        <v>156</v>
      </c>
      <c r="D54" s="142" t="s">
        <v>150</v>
      </c>
      <c r="E54" s="142"/>
      <c r="F54" s="142"/>
      <c r="G54" s="174">
        <f t="shared" ref="G54:H59" si="3">G55</f>
        <v>400</v>
      </c>
      <c r="H54" s="174">
        <f t="shared" si="3"/>
        <v>0</v>
      </c>
      <c r="I54" s="168">
        <f t="shared" si="0"/>
        <v>0</v>
      </c>
    </row>
    <row r="55" spans="1:9" ht="31.5">
      <c r="A55" s="112" t="s">
        <v>229</v>
      </c>
      <c r="B55" s="109" t="s">
        <v>4</v>
      </c>
      <c r="C55" s="109" t="s">
        <v>156</v>
      </c>
      <c r="D55" s="109" t="s">
        <v>150</v>
      </c>
      <c r="E55" s="109" t="s">
        <v>228</v>
      </c>
      <c r="F55" s="109"/>
      <c r="G55" s="175">
        <f t="shared" si="3"/>
        <v>400</v>
      </c>
      <c r="H55" s="175">
        <f t="shared" si="3"/>
        <v>0</v>
      </c>
      <c r="I55" s="169">
        <f t="shared" si="0"/>
        <v>0</v>
      </c>
    </row>
    <row r="56" spans="1:9" ht="15.75">
      <c r="A56" s="112" t="s">
        <v>246</v>
      </c>
      <c r="B56" s="109" t="s">
        <v>4</v>
      </c>
      <c r="C56" s="109" t="s">
        <v>156</v>
      </c>
      <c r="D56" s="109" t="s">
        <v>150</v>
      </c>
      <c r="E56" s="109" t="s">
        <v>245</v>
      </c>
      <c r="F56" s="109"/>
      <c r="G56" s="175">
        <f t="shared" si="3"/>
        <v>400</v>
      </c>
      <c r="H56" s="175">
        <f t="shared" si="3"/>
        <v>0</v>
      </c>
      <c r="I56" s="169">
        <f t="shared" si="0"/>
        <v>0</v>
      </c>
    </row>
    <row r="57" spans="1:9" ht="15.75">
      <c r="A57" s="112" t="s">
        <v>10</v>
      </c>
      <c r="B57" s="109" t="s">
        <v>4</v>
      </c>
      <c r="C57" s="109" t="s">
        <v>156</v>
      </c>
      <c r="D57" s="109" t="s">
        <v>150</v>
      </c>
      <c r="E57" s="109" t="s">
        <v>247</v>
      </c>
      <c r="F57" s="109"/>
      <c r="G57" s="175">
        <f t="shared" si="3"/>
        <v>400</v>
      </c>
      <c r="H57" s="175">
        <f t="shared" si="3"/>
        <v>0</v>
      </c>
      <c r="I57" s="169">
        <f t="shared" si="0"/>
        <v>0</v>
      </c>
    </row>
    <row r="58" spans="1:9" ht="15.75">
      <c r="A58" s="112" t="s">
        <v>255</v>
      </c>
      <c r="B58" s="109" t="s">
        <v>4</v>
      </c>
      <c r="C58" s="109" t="s">
        <v>156</v>
      </c>
      <c r="D58" s="109" t="s">
        <v>150</v>
      </c>
      <c r="E58" s="109" t="s">
        <v>254</v>
      </c>
      <c r="F58" s="109"/>
      <c r="G58" s="175">
        <f t="shared" si="3"/>
        <v>400</v>
      </c>
      <c r="H58" s="175">
        <f t="shared" si="3"/>
        <v>0</v>
      </c>
      <c r="I58" s="169">
        <f t="shared" si="0"/>
        <v>0</v>
      </c>
    </row>
    <row r="59" spans="1:9" ht="15.75">
      <c r="A59" s="112" t="s">
        <v>256</v>
      </c>
      <c r="B59" s="109" t="s">
        <v>4</v>
      </c>
      <c r="C59" s="109" t="s">
        <v>156</v>
      </c>
      <c r="D59" s="109" t="s">
        <v>150</v>
      </c>
      <c r="E59" s="109" t="s">
        <v>197</v>
      </c>
      <c r="F59" s="109"/>
      <c r="G59" s="175">
        <f t="shared" si="3"/>
        <v>400</v>
      </c>
      <c r="H59" s="175">
        <f t="shared" si="3"/>
        <v>0</v>
      </c>
      <c r="I59" s="169">
        <f t="shared" si="0"/>
        <v>0</v>
      </c>
    </row>
    <row r="60" spans="1:9" ht="15.75">
      <c r="A60" s="120" t="s">
        <v>337</v>
      </c>
      <c r="B60" s="117" t="s">
        <v>4</v>
      </c>
      <c r="C60" s="117" t="s">
        <v>156</v>
      </c>
      <c r="D60" s="117" t="s">
        <v>150</v>
      </c>
      <c r="E60" s="117" t="s">
        <v>197</v>
      </c>
      <c r="F60" s="117" t="s">
        <v>338</v>
      </c>
      <c r="G60" s="177">
        <v>400</v>
      </c>
      <c r="H60" s="177">
        <v>0</v>
      </c>
      <c r="I60" s="169">
        <f t="shared" si="0"/>
        <v>0</v>
      </c>
    </row>
    <row r="61" spans="1:9" ht="15.75">
      <c r="A61" s="141" t="s">
        <v>14</v>
      </c>
      <c r="B61" s="142" t="s">
        <v>4</v>
      </c>
      <c r="C61" s="142" t="s">
        <v>156</v>
      </c>
      <c r="D61" s="142" t="s">
        <v>172</v>
      </c>
      <c r="E61" s="142"/>
      <c r="F61" s="142"/>
      <c r="G61" s="174">
        <f>G62</f>
        <v>723</v>
      </c>
      <c r="H61" s="174">
        <f>H62</f>
        <v>591.57500000000005</v>
      </c>
      <c r="I61" s="168">
        <f t="shared" si="0"/>
        <v>81.822268326417714</v>
      </c>
    </row>
    <row r="62" spans="1:9" ht="31.5">
      <c r="A62" s="112" t="s">
        <v>229</v>
      </c>
      <c r="B62" s="109" t="s">
        <v>4</v>
      </c>
      <c r="C62" s="109" t="s">
        <v>156</v>
      </c>
      <c r="D62" s="109" t="s">
        <v>172</v>
      </c>
      <c r="E62" s="109" t="s">
        <v>228</v>
      </c>
      <c r="F62" s="109"/>
      <c r="G62" s="175">
        <f>G65+G63</f>
        <v>723</v>
      </c>
      <c r="H62" s="175">
        <f>H65+H63</f>
        <v>591.57500000000005</v>
      </c>
      <c r="I62" s="169">
        <f t="shared" si="0"/>
        <v>81.822268326417714</v>
      </c>
    </row>
    <row r="63" spans="1:9" ht="15.75">
      <c r="A63" s="112" t="s">
        <v>246</v>
      </c>
      <c r="B63" s="109" t="s">
        <v>4</v>
      </c>
      <c r="C63" s="109" t="s">
        <v>156</v>
      </c>
      <c r="D63" s="109" t="s">
        <v>172</v>
      </c>
      <c r="E63" s="109" t="s">
        <v>238</v>
      </c>
      <c r="F63" s="109"/>
      <c r="G63" s="175">
        <f>G64</f>
        <v>50</v>
      </c>
      <c r="H63" s="175">
        <f>H64</f>
        <v>29.946000000000002</v>
      </c>
      <c r="I63" s="169">
        <f>H63/G63*100</f>
        <v>59.892000000000003</v>
      </c>
    </row>
    <row r="64" spans="1:9" ht="31.5">
      <c r="A64" s="112" t="s">
        <v>231</v>
      </c>
      <c r="B64" s="109" t="s">
        <v>4</v>
      </c>
      <c r="C64" s="109" t="s">
        <v>156</v>
      </c>
      <c r="D64" s="109" t="s">
        <v>172</v>
      </c>
      <c r="E64" s="109" t="s">
        <v>187</v>
      </c>
      <c r="F64" s="109" t="s">
        <v>32</v>
      </c>
      <c r="G64" s="175">
        <v>50</v>
      </c>
      <c r="H64" s="175">
        <v>29.946000000000002</v>
      </c>
      <c r="I64" s="169">
        <f>H64/G64*100</f>
        <v>59.892000000000003</v>
      </c>
    </row>
    <row r="65" spans="1:9" ht="15.75">
      <c r="A65" s="112" t="s">
        <v>246</v>
      </c>
      <c r="B65" s="109" t="s">
        <v>4</v>
      </c>
      <c r="C65" s="109" t="s">
        <v>156</v>
      </c>
      <c r="D65" s="109" t="s">
        <v>172</v>
      </c>
      <c r="E65" s="109" t="s">
        <v>245</v>
      </c>
      <c r="F65" s="109"/>
      <c r="G65" s="175">
        <f>G66</f>
        <v>673</v>
      </c>
      <c r="H65" s="175">
        <f>H66</f>
        <v>561.62900000000002</v>
      </c>
      <c r="I65" s="169">
        <f t="shared" si="0"/>
        <v>83.451560178306096</v>
      </c>
    </row>
    <row r="66" spans="1:9" ht="15.75">
      <c r="A66" s="112" t="s">
        <v>10</v>
      </c>
      <c r="B66" s="109" t="s">
        <v>4</v>
      </c>
      <c r="C66" s="109" t="s">
        <v>156</v>
      </c>
      <c r="D66" s="109" t="s">
        <v>172</v>
      </c>
      <c r="E66" s="109" t="s">
        <v>247</v>
      </c>
      <c r="F66" s="109"/>
      <c r="G66" s="175">
        <f>G67</f>
        <v>673</v>
      </c>
      <c r="H66" s="175">
        <f>H67</f>
        <v>561.62900000000002</v>
      </c>
      <c r="I66" s="169">
        <f t="shared" si="0"/>
        <v>83.451560178306096</v>
      </c>
    </row>
    <row r="67" spans="1:9" ht="15.75">
      <c r="A67" s="112" t="s">
        <v>255</v>
      </c>
      <c r="B67" s="109" t="s">
        <v>4</v>
      </c>
      <c r="C67" s="109" t="s">
        <v>156</v>
      </c>
      <c r="D67" s="109" t="s">
        <v>172</v>
      </c>
      <c r="E67" s="109" t="s">
        <v>254</v>
      </c>
      <c r="F67" s="109"/>
      <c r="G67" s="175">
        <f>G68+G70</f>
        <v>673</v>
      </c>
      <c r="H67" s="175">
        <f>H68+H70</f>
        <v>561.62900000000002</v>
      </c>
      <c r="I67" s="169">
        <f t="shared" si="0"/>
        <v>83.451560178306096</v>
      </c>
    </row>
    <row r="68" spans="1:9" ht="63">
      <c r="A68" s="112" t="s">
        <v>257</v>
      </c>
      <c r="B68" s="109" t="s">
        <v>4</v>
      </c>
      <c r="C68" s="109" t="s">
        <v>156</v>
      </c>
      <c r="D68" s="109" t="s">
        <v>172</v>
      </c>
      <c r="E68" s="109" t="s">
        <v>198</v>
      </c>
      <c r="F68" s="109"/>
      <c r="G68" s="175">
        <f>G69</f>
        <v>458</v>
      </c>
      <c r="H68" s="175">
        <f>H69</f>
        <v>397.99900000000002</v>
      </c>
      <c r="I68" s="169">
        <f t="shared" si="0"/>
        <v>86.899344978165942</v>
      </c>
    </row>
    <row r="69" spans="1:9" ht="47.25">
      <c r="A69" s="120" t="s">
        <v>331</v>
      </c>
      <c r="B69" s="117" t="s">
        <v>4</v>
      </c>
      <c r="C69" s="117" t="s">
        <v>156</v>
      </c>
      <c r="D69" s="117" t="s">
        <v>172</v>
      </c>
      <c r="E69" s="117" t="s">
        <v>198</v>
      </c>
      <c r="F69" s="117" t="s">
        <v>332</v>
      </c>
      <c r="G69" s="177">
        <v>458</v>
      </c>
      <c r="H69" s="177">
        <v>397.99900000000002</v>
      </c>
      <c r="I69" s="169">
        <f t="shared" si="0"/>
        <v>86.899344978165942</v>
      </c>
    </row>
    <row r="70" spans="1:9" ht="31.5">
      <c r="A70" s="111" t="s">
        <v>380</v>
      </c>
      <c r="B70" s="110" t="s">
        <v>4</v>
      </c>
      <c r="C70" s="110" t="s">
        <v>156</v>
      </c>
      <c r="D70" s="110" t="s">
        <v>172</v>
      </c>
      <c r="E70" s="110" t="s">
        <v>381</v>
      </c>
      <c r="F70" s="110"/>
      <c r="G70" s="176">
        <f>G71</f>
        <v>215</v>
      </c>
      <c r="H70" s="176">
        <f>H71</f>
        <v>163.63</v>
      </c>
      <c r="I70" s="163">
        <f>H70/G70*100</f>
        <v>76.106976744186042</v>
      </c>
    </row>
    <row r="71" spans="1:9" ht="47.25">
      <c r="A71" s="152" t="s">
        <v>331</v>
      </c>
      <c r="B71" s="153" t="s">
        <v>4</v>
      </c>
      <c r="C71" s="153" t="s">
        <v>156</v>
      </c>
      <c r="D71" s="153" t="s">
        <v>172</v>
      </c>
      <c r="E71" s="153" t="s">
        <v>381</v>
      </c>
      <c r="F71" s="153" t="s">
        <v>332</v>
      </c>
      <c r="G71" s="178">
        <v>215</v>
      </c>
      <c r="H71" s="178">
        <v>163.63</v>
      </c>
      <c r="I71" s="164">
        <f>H71/G71</f>
        <v>0.76106976744186039</v>
      </c>
    </row>
    <row r="72" spans="1:9" ht="15.75">
      <c r="A72" s="141" t="s">
        <v>27</v>
      </c>
      <c r="B72" s="142" t="s">
        <v>4</v>
      </c>
      <c r="C72" s="142" t="s">
        <v>149</v>
      </c>
      <c r="D72" s="142" t="s">
        <v>152</v>
      </c>
      <c r="E72" s="142"/>
      <c r="F72" s="142"/>
      <c r="G72" s="174">
        <f t="shared" ref="G72:H78" si="4">G73</f>
        <v>314.60000000000002</v>
      </c>
      <c r="H72" s="174">
        <f t="shared" si="4"/>
        <v>314.60000000000002</v>
      </c>
      <c r="I72" s="168">
        <f t="shared" si="0"/>
        <v>100</v>
      </c>
    </row>
    <row r="73" spans="1:9" ht="31.5">
      <c r="A73" s="119" t="s">
        <v>90</v>
      </c>
      <c r="B73" s="108" t="s">
        <v>4</v>
      </c>
      <c r="C73" s="108" t="s">
        <v>149</v>
      </c>
      <c r="D73" s="108" t="s">
        <v>164</v>
      </c>
      <c r="E73" s="108"/>
      <c r="F73" s="108"/>
      <c r="G73" s="173">
        <f t="shared" si="4"/>
        <v>314.60000000000002</v>
      </c>
      <c r="H73" s="173">
        <f t="shared" si="4"/>
        <v>314.60000000000002</v>
      </c>
      <c r="I73" s="167">
        <f t="shared" si="0"/>
        <v>100</v>
      </c>
    </row>
    <row r="74" spans="1:9" ht="31.5">
      <c r="A74" s="112" t="s">
        <v>229</v>
      </c>
      <c r="B74" s="109" t="s">
        <v>4</v>
      </c>
      <c r="C74" s="109" t="s">
        <v>149</v>
      </c>
      <c r="D74" s="109" t="s">
        <v>164</v>
      </c>
      <c r="E74" s="109" t="s">
        <v>228</v>
      </c>
      <c r="F74" s="109"/>
      <c r="G74" s="175">
        <f t="shared" si="4"/>
        <v>314.60000000000002</v>
      </c>
      <c r="H74" s="175">
        <f t="shared" si="4"/>
        <v>314.60000000000002</v>
      </c>
      <c r="I74" s="169">
        <f t="shared" si="0"/>
        <v>100</v>
      </c>
    </row>
    <row r="75" spans="1:9" ht="15.75">
      <c r="A75" s="112" t="s">
        <v>246</v>
      </c>
      <c r="B75" s="109" t="s">
        <v>4</v>
      </c>
      <c r="C75" s="109" t="s">
        <v>149</v>
      </c>
      <c r="D75" s="109" t="s">
        <v>164</v>
      </c>
      <c r="E75" s="109" t="s">
        <v>245</v>
      </c>
      <c r="F75" s="109"/>
      <c r="G75" s="175">
        <f t="shared" si="4"/>
        <v>314.60000000000002</v>
      </c>
      <c r="H75" s="175">
        <f t="shared" si="4"/>
        <v>314.60000000000002</v>
      </c>
      <c r="I75" s="169">
        <f t="shared" si="0"/>
        <v>100</v>
      </c>
    </row>
    <row r="76" spans="1:9" ht="15.75">
      <c r="A76" s="112" t="s">
        <v>10</v>
      </c>
      <c r="B76" s="109" t="s">
        <v>4</v>
      </c>
      <c r="C76" s="109" t="s">
        <v>149</v>
      </c>
      <c r="D76" s="109" t="s">
        <v>164</v>
      </c>
      <c r="E76" s="109" t="s">
        <v>247</v>
      </c>
      <c r="F76" s="109"/>
      <c r="G76" s="175">
        <f t="shared" si="4"/>
        <v>314.60000000000002</v>
      </c>
      <c r="H76" s="175">
        <f t="shared" si="4"/>
        <v>314.60000000000002</v>
      </c>
      <c r="I76" s="169">
        <f t="shared" si="0"/>
        <v>100</v>
      </c>
    </row>
    <row r="77" spans="1:9" ht="15.75">
      <c r="A77" s="112" t="s">
        <v>255</v>
      </c>
      <c r="B77" s="109" t="s">
        <v>4</v>
      </c>
      <c r="C77" s="109" t="s">
        <v>149</v>
      </c>
      <c r="D77" s="109" t="s">
        <v>164</v>
      </c>
      <c r="E77" s="109" t="s">
        <v>254</v>
      </c>
      <c r="F77" s="109"/>
      <c r="G77" s="175">
        <f t="shared" si="4"/>
        <v>314.60000000000002</v>
      </c>
      <c r="H77" s="175">
        <f t="shared" si="4"/>
        <v>314.60000000000002</v>
      </c>
      <c r="I77" s="169">
        <f t="shared" ref="I77:I135" si="5">H77/G77*100</f>
        <v>100</v>
      </c>
    </row>
    <row r="78" spans="1:9" ht="47.25">
      <c r="A78" s="112" t="s">
        <v>258</v>
      </c>
      <c r="B78" s="109" t="s">
        <v>4</v>
      </c>
      <c r="C78" s="109" t="s">
        <v>149</v>
      </c>
      <c r="D78" s="109" t="s">
        <v>164</v>
      </c>
      <c r="E78" s="109" t="s">
        <v>199</v>
      </c>
      <c r="F78" s="109"/>
      <c r="G78" s="175">
        <f t="shared" si="4"/>
        <v>314.60000000000002</v>
      </c>
      <c r="H78" s="175">
        <f t="shared" si="4"/>
        <v>314.60000000000002</v>
      </c>
      <c r="I78" s="169">
        <f t="shared" si="5"/>
        <v>100</v>
      </c>
    </row>
    <row r="79" spans="1:9" ht="94.5">
      <c r="A79" s="120" t="s">
        <v>329</v>
      </c>
      <c r="B79" s="117" t="s">
        <v>4</v>
      </c>
      <c r="C79" s="117" t="s">
        <v>149</v>
      </c>
      <c r="D79" s="117" t="s">
        <v>164</v>
      </c>
      <c r="E79" s="117" t="s">
        <v>199</v>
      </c>
      <c r="F79" s="117" t="s">
        <v>330</v>
      </c>
      <c r="G79" s="177">
        <v>314.60000000000002</v>
      </c>
      <c r="H79" s="177">
        <v>314.60000000000002</v>
      </c>
      <c r="I79" s="169">
        <f t="shared" si="5"/>
        <v>100</v>
      </c>
    </row>
    <row r="80" spans="1:9" ht="47.25">
      <c r="A80" s="141" t="s">
        <v>91</v>
      </c>
      <c r="B80" s="142" t="s">
        <v>4</v>
      </c>
      <c r="C80" s="142" t="s">
        <v>164</v>
      </c>
      <c r="D80" s="142" t="s">
        <v>152</v>
      </c>
      <c r="E80" s="142"/>
      <c r="F80" s="142"/>
      <c r="G80" s="174">
        <f t="shared" ref="G80:H86" si="6">G81</f>
        <v>889</v>
      </c>
      <c r="H80" s="174">
        <f t="shared" si="6"/>
        <v>441.84</v>
      </c>
      <c r="I80" s="168">
        <f t="shared" si="5"/>
        <v>49.7007874015748</v>
      </c>
    </row>
    <row r="81" spans="1:9" ht="47.25">
      <c r="A81" s="119" t="s">
        <v>169</v>
      </c>
      <c r="B81" s="108" t="s">
        <v>4</v>
      </c>
      <c r="C81" s="108" t="s">
        <v>164</v>
      </c>
      <c r="D81" s="108" t="s">
        <v>168</v>
      </c>
      <c r="E81" s="108"/>
      <c r="F81" s="108"/>
      <c r="G81" s="173">
        <f t="shared" si="6"/>
        <v>889</v>
      </c>
      <c r="H81" s="173">
        <f t="shared" si="6"/>
        <v>441.84</v>
      </c>
      <c r="I81" s="167">
        <f t="shared" si="5"/>
        <v>49.7007874015748</v>
      </c>
    </row>
    <row r="82" spans="1:9" ht="15.75">
      <c r="A82" s="112" t="s">
        <v>260</v>
      </c>
      <c r="B82" s="109" t="s">
        <v>4</v>
      </c>
      <c r="C82" s="109" t="s">
        <v>164</v>
      </c>
      <c r="D82" s="109" t="s">
        <v>168</v>
      </c>
      <c r="E82" s="109" t="s">
        <v>259</v>
      </c>
      <c r="F82" s="109"/>
      <c r="G82" s="175">
        <f t="shared" si="6"/>
        <v>889</v>
      </c>
      <c r="H82" s="175">
        <f t="shared" si="6"/>
        <v>441.84</v>
      </c>
      <c r="I82" s="169">
        <f t="shared" si="5"/>
        <v>49.7007874015748</v>
      </c>
    </row>
    <row r="83" spans="1:9" ht="78.75">
      <c r="A83" s="112" t="s">
        <v>262</v>
      </c>
      <c r="B83" s="109" t="s">
        <v>4</v>
      </c>
      <c r="C83" s="109" t="s">
        <v>164</v>
      </c>
      <c r="D83" s="109" t="s">
        <v>168</v>
      </c>
      <c r="E83" s="109" t="s">
        <v>261</v>
      </c>
      <c r="F83" s="109"/>
      <c r="G83" s="175">
        <f t="shared" si="6"/>
        <v>889</v>
      </c>
      <c r="H83" s="175">
        <f t="shared" si="6"/>
        <v>441.84</v>
      </c>
      <c r="I83" s="169">
        <f t="shared" si="5"/>
        <v>49.7007874015748</v>
      </c>
    </row>
    <row r="84" spans="1:9" ht="15.75">
      <c r="A84" s="112" t="s">
        <v>264</v>
      </c>
      <c r="B84" s="109" t="s">
        <v>4</v>
      </c>
      <c r="C84" s="109" t="s">
        <v>164</v>
      </c>
      <c r="D84" s="109" t="s">
        <v>168</v>
      </c>
      <c r="E84" s="109" t="s">
        <v>263</v>
      </c>
      <c r="F84" s="109"/>
      <c r="G84" s="175">
        <f t="shared" si="6"/>
        <v>889</v>
      </c>
      <c r="H84" s="175">
        <f t="shared" si="6"/>
        <v>441.84</v>
      </c>
      <c r="I84" s="169">
        <f t="shared" si="5"/>
        <v>49.7007874015748</v>
      </c>
    </row>
    <row r="85" spans="1:9" ht="31.5">
      <c r="A85" s="112" t="s">
        <v>266</v>
      </c>
      <c r="B85" s="109" t="s">
        <v>4</v>
      </c>
      <c r="C85" s="109" t="s">
        <v>164</v>
      </c>
      <c r="D85" s="109" t="s">
        <v>168</v>
      </c>
      <c r="E85" s="109" t="s">
        <v>265</v>
      </c>
      <c r="F85" s="109"/>
      <c r="G85" s="175">
        <f t="shared" si="6"/>
        <v>889</v>
      </c>
      <c r="H85" s="175">
        <f t="shared" si="6"/>
        <v>441.84</v>
      </c>
      <c r="I85" s="169">
        <f t="shared" si="5"/>
        <v>49.7007874015748</v>
      </c>
    </row>
    <row r="86" spans="1:9" ht="31.5">
      <c r="A86" s="112" t="s">
        <v>268</v>
      </c>
      <c r="B86" s="109" t="s">
        <v>4</v>
      </c>
      <c r="C86" s="109" t="s">
        <v>164</v>
      </c>
      <c r="D86" s="109" t="s">
        <v>168</v>
      </c>
      <c r="E86" s="109" t="s">
        <v>267</v>
      </c>
      <c r="F86" s="109"/>
      <c r="G86" s="175">
        <f t="shared" si="6"/>
        <v>889</v>
      </c>
      <c r="H86" s="175">
        <f t="shared" si="6"/>
        <v>441.84</v>
      </c>
      <c r="I86" s="169">
        <f t="shared" si="5"/>
        <v>49.7007874015748</v>
      </c>
    </row>
    <row r="87" spans="1:9" ht="47.25">
      <c r="A87" s="120" t="s">
        <v>331</v>
      </c>
      <c r="B87" s="117" t="s">
        <v>4</v>
      </c>
      <c r="C87" s="117" t="s">
        <v>164</v>
      </c>
      <c r="D87" s="117" t="s">
        <v>168</v>
      </c>
      <c r="E87" s="117" t="s">
        <v>267</v>
      </c>
      <c r="F87" s="117" t="s">
        <v>332</v>
      </c>
      <c r="G87" s="177">
        <v>889</v>
      </c>
      <c r="H87" s="177">
        <v>441.84</v>
      </c>
      <c r="I87" s="169">
        <f t="shared" si="5"/>
        <v>49.7007874015748</v>
      </c>
    </row>
    <row r="88" spans="1:9" ht="15.75">
      <c r="A88" s="141" t="s">
        <v>93</v>
      </c>
      <c r="B88" s="142" t="s">
        <v>4</v>
      </c>
      <c r="C88" s="142" t="s">
        <v>153</v>
      </c>
      <c r="D88" s="142" t="s">
        <v>152</v>
      </c>
      <c r="E88" s="142"/>
      <c r="F88" s="142"/>
      <c r="G88" s="174">
        <f>G89+G103</f>
        <v>13060.635</v>
      </c>
      <c r="H88" s="174">
        <f>H89+H103</f>
        <v>12492.155000000001</v>
      </c>
      <c r="I88" s="168">
        <f t="shared" si="5"/>
        <v>95.647378553952393</v>
      </c>
    </row>
    <row r="89" spans="1:9" ht="15.75">
      <c r="A89" s="141" t="s">
        <v>95</v>
      </c>
      <c r="B89" s="142" t="s">
        <v>4</v>
      </c>
      <c r="C89" s="142" t="s">
        <v>153</v>
      </c>
      <c r="D89" s="142" t="s">
        <v>167</v>
      </c>
      <c r="E89" s="142"/>
      <c r="F89" s="142"/>
      <c r="G89" s="174">
        <f t="shared" ref="G89:H91" si="7">G90</f>
        <v>11927.535</v>
      </c>
      <c r="H89" s="174">
        <f t="shared" si="7"/>
        <v>11423.055</v>
      </c>
      <c r="I89" s="168">
        <f t="shared" si="5"/>
        <v>95.770458858431354</v>
      </c>
    </row>
    <row r="90" spans="1:9" ht="15.75">
      <c r="A90" s="112" t="s">
        <v>260</v>
      </c>
      <c r="B90" s="109" t="s">
        <v>4</v>
      </c>
      <c r="C90" s="109" t="s">
        <v>153</v>
      </c>
      <c r="D90" s="109" t="s">
        <v>167</v>
      </c>
      <c r="E90" s="109" t="s">
        <v>259</v>
      </c>
      <c r="F90" s="109"/>
      <c r="G90" s="175">
        <f t="shared" si="7"/>
        <v>11927.535</v>
      </c>
      <c r="H90" s="175">
        <f t="shared" si="7"/>
        <v>11423.055</v>
      </c>
      <c r="I90" s="169">
        <f t="shared" si="5"/>
        <v>95.770458858431354</v>
      </c>
    </row>
    <row r="91" spans="1:9" ht="78.75">
      <c r="A91" s="112" t="s">
        <v>262</v>
      </c>
      <c r="B91" s="109" t="s">
        <v>4</v>
      </c>
      <c r="C91" s="109" t="s">
        <v>153</v>
      </c>
      <c r="D91" s="109" t="s">
        <v>167</v>
      </c>
      <c r="E91" s="109" t="s">
        <v>261</v>
      </c>
      <c r="F91" s="109"/>
      <c r="G91" s="175">
        <f t="shared" si="7"/>
        <v>11927.535</v>
      </c>
      <c r="H91" s="175">
        <f t="shared" si="7"/>
        <v>11423.055</v>
      </c>
      <c r="I91" s="169">
        <f t="shared" si="5"/>
        <v>95.770458858431354</v>
      </c>
    </row>
    <row r="92" spans="1:9" ht="15.75">
      <c r="A92" s="112" t="s">
        <v>264</v>
      </c>
      <c r="B92" s="109" t="s">
        <v>4</v>
      </c>
      <c r="C92" s="109" t="s">
        <v>153</v>
      </c>
      <c r="D92" s="109" t="s">
        <v>167</v>
      </c>
      <c r="E92" s="109" t="s">
        <v>263</v>
      </c>
      <c r="F92" s="109"/>
      <c r="G92" s="175">
        <f>G93+G102</f>
        <v>11927.535</v>
      </c>
      <c r="H92" s="175">
        <f>H93+H102</f>
        <v>11423.055</v>
      </c>
      <c r="I92" s="169">
        <f t="shared" si="5"/>
        <v>95.770458858431354</v>
      </c>
    </row>
    <row r="93" spans="1:9" ht="63">
      <c r="A93" s="112" t="s">
        <v>270</v>
      </c>
      <c r="B93" s="109" t="s">
        <v>4</v>
      </c>
      <c r="C93" s="109" t="s">
        <v>153</v>
      </c>
      <c r="D93" s="109" t="s">
        <v>167</v>
      </c>
      <c r="E93" s="109" t="s">
        <v>269</v>
      </c>
      <c r="F93" s="109"/>
      <c r="G93" s="175">
        <f>G94+G96+G98</f>
        <v>11917.535</v>
      </c>
      <c r="H93" s="175">
        <f>H94+H96+H98</f>
        <v>11423.055</v>
      </c>
      <c r="I93" s="169">
        <f t="shared" si="5"/>
        <v>95.850819821380853</v>
      </c>
    </row>
    <row r="94" spans="1:9" ht="15.75">
      <c r="A94" s="112" t="s">
        <v>271</v>
      </c>
      <c r="B94" s="109" t="s">
        <v>4</v>
      </c>
      <c r="C94" s="109" t="s">
        <v>153</v>
      </c>
      <c r="D94" s="109" t="s">
        <v>167</v>
      </c>
      <c r="E94" s="109" t="s">
        <v>200</v>
      </c>
      <c r="F94" s="109"/>
      <c r="G94" s="175">
        <f>G95</f>
        <v>5375</v>
      </c>
      <c r="H94" s="175">
        <f>H95</f>
        <v>5168.1980000000003</v>
      </c>
      <c r="I94" s="169">
        <f t="shared" si="5"/>
        <v>96.152520930232569</v>
      </c>
    </row>
    <row r="95" spans="1:9" ht="47.25">
      <c r="A95" s="120" t="s">
        <v>331</v>
      </c>
      <c r="B95" s="117" t="s">
        <v>4</v>
      </c>
      <c r="C95" s="117" t="s">
        <v>153</v>
      </c>
      <c r="D95" s="117" t="s">
        <v>167</v>
      </c>
      <c r="E95" s="117" t="s">
        <v>200</v>
      </c>
      <c r="F95" s="117" t="s">
        <v>332</v>
      </c>
      <c r="G95" s="177">
        <v>5375</v>
      </c>
      <c r="H95" s="177">
        <v>5168.1980000000003</v>
      </c>
      <c r="I95" s="169">
        <f t="shared" si="5"/>
        <v>96.152520930232569</v>
      </c>
    </row>
    <row r="96" spans="1:9" ht="31.5">
      <c r="A96" s="112" t="s">
        <v>272</v>
      </c>
      <c r="B96" s="109" t="s">
        <v>4</v>
      </c>
      <c r="C96" s="109" t="s">
        <v>153</v>
      </c>
      <c r="D96" s="109" t="s">
        <v>167</v>
      </c>
      <c r="E96" s="109" t="s">
        <v>201</v>
      </c>
      <c r="F96" s="109"/>
      <c r="G96" s="175">
        <f>G97</f>
        <v>5256</v>
      </c>
      <c r="H96" s="175">
        <f>H97</f>
        <v>4968.3220000000001</v>
      </c>
      <c r="I96" s="169">
        <f t="shared" si="5"/>
        <v>94.526674277016738</v>
      </c>
    </row>
    <row r="97" spans="1:9" ht="47.25">
      <c r="A97" s="120" t="s">
        <v>331</v>
      </c>
      <c r="B97" s="117" t="s">
        <v>4</v>
      </c>
      <c r="C97" s="117" t="s">
        <v>153</v>
      </c>
      <c r="D97" s="117" t="s">
        <v>167</v>
      </c>
      <c r="E97" s="117" t="s">
        <v>201</v>
      </c>
      <c r="F97" s="117" t="s">
        <v>332</v>
      </c>
      <c r="G97" s="177">
        <v>5256</v>
      </c>
      <c r="H97" s="177">
        <v>4968.3220000000001</v>
      </c>
      <c r="I97" s="169">
        <f t="shared" si="5"/>
        <v>94.526674277016738</v>
      </c>
    </row>
    <row r="98" spans="1:9" ht="126">
      <c r="A98" s="121" t="s">
        <v>273</v>
      </c>
      <c r="B98" s="109" t="s">
        <v>4</v>
      </c>
      <c r="C98" s="109" t="s">
        <v>153</v>
      </c>
      <c r="D98" s="109" t="s">
        <v>167</v>
      </c>
      <c r="E98" s="109" t="s">
        <v>202</v>
      </c>
      <c r="F98" s="109"/>
      <c r="G98" s="175">
        <f>G99</f>
        <v>1286.5350000000001</v>
      </c>
      <c r="H98" s="175">
        <f>H99</f>
        <v>1286.5350000000001</v>
      </c>
      <c r="I98" s="169">
        <f t="shared" si="5"/>
        <v>100</v>
      </c>
    </row>
    <row r="99" spans="1:9" ht="47.25">
      <c r="A99" s="120" t="s">
        <v>331</v>
      </c>
      <c r="B99" s="117" t="s">
        <v>4</v>
      </c>
      <c r="C99" s="117" t="s">
        <v>153</v>
      </c>
      <c r="D99" s="117" t="s">
        <v>167</v>
      </c>
      <c r="E99" s="117" t="s">
        <v>202</v>
      </c>
      <c r="F99" s="117" t="s">
        <v>332</v>
      </c>
      <c r="G99" s="177">
        <v>1286.5350000000001</v>
      </c>
      <c r="H99" s="177">
        <v>1286.5350000000001</v>
      </c>
      <c r="I99" s="169">
        <f t="shared" si="5"/>
        <v>100</v>
      </c>
    </row>
    <row r="100" spans="1:9" ht="63">
      <c r="A100" s="112" t="s">
        <v>275</v>
      </c>
      <c r="B100" s="109" t="s">
        <v>4</v>
      </c>
      <c r="C100" s="109" t="s">
        <v>153</v>
      </c>
      <c r="D100" s="109" t="s">
        <v>167</v>
      </c>
      <c r="E100" s="109" t="s">
        <v>274</v>
      </c>
      <c r="F100" s="109"/>
      <c r="G100" s="175">
        <f>G101</f>
        <v>10</v>
      </c>
      <c r="H100" s="175">
        <f>H101</f>
        <v>0</v>
      </c>
      <c r="I100" s="169">
        <f t="shared" si="5"/>
        <v>0</v>
      </c>
    </row>
    <row r="101" spans="1:9" ht="47.25">
      <c r="A101" s="112" t="s">
        <v>276</v>
      </c>
      <c r="B101" s="109" t="s">
        <v>4</v>
      </c>
      <c r="C101" s="109" t="s">
        <v>153</v>
      </c>
      <c r="D101" s="109" t="s">
        <v>167</v>
      </c>
      <c r="E101" s="109" t="s">
        <v>203</v>
      </c>
      <c r="F101" s="109"/>
      <c r="G101" s="175">
        <f>G102</f>
        <v>10</v>
      </c>
      <c r="H101" s="175">
        <f>H102</f>
        <v>0</v>
      </c>
      <c r="I101" s="169">
        <f t="shared" si="5"/>
        <v>0</v>
      </c>
    </row>
    <row r="102" spans="1:9" ht="47.25">
      <c r="A102" s="120" t="s">
        <v>331</v>
      </c>
      <c r="B102" s="117" t="s">
        <v>4</v>
      </c>
      <c r="C102" s="117" t="s">
        <v>153</v>
      </c>
      <c r="D102" s="117" t="s">
        <v>167</v>
      </c>
      <c r="E102" s="117" t="s">
        <v>203</v>
      </c>
      <c r="F102" s="117" t="s">
        <v>332</v>
      </c>
      <c r="G102" s="177">
        <v>10</v>
      </c>
      <c r="H102" s="177">
        <v>0</v>
      </c>
      <c r="I102" s="169">
        <f t="shared" si="5"/>
        <v>0</v>
      </c>
    </row>
    <row r="103" spans="1:9" ht="31.5">
      <c r="A103" s="141" t="s">
        <v>96</v>
      </c>
      <c r="B103" s="142" t="s">
        <v>4</v>
      </c>
      <c r="C103" s="142" t="s">
        <v>153</v>
      </c>
      <c r="D103" s="142" t="s">
        <v>166</v>
      </c>
      <c r="E103" s="142"/>
      <c r="F103" s="142"/>
      <c r="G103" s="174">
        <f t="shared" ref="G103:H106" si="8">G104</f>
        <v>1133.0999999999999</v>
      </c>
      <c r="H103" s="174">
        <f t="shared" si="8"/>
        <v>1069.0999999999999</v>
      </c>
      <c r="I103" s="168">
        <f t="shared" si="5"/>
        <v>94.351778307298559</v>
      </c>
    </row>
    <row r="104" spans="1:9" ht="15.75">
      <c r="A104" s="112" t="s">
        <v>260</v>
      </c>
      <c r="B104" s="109" t="s">
        <v>4</v>
      </c>
      <c r="C104" s="109" t="s">
        <v>153</v>
      </c>
      <c r="D104" s="109" t="s">
        <v>166</v>
      </c>
      <c r="E104" s="109" t="s">
        <v>259</v>
      </c>
      <c r="F104" s="109"/>
      <c r="G104" s="175">
        <f t="shared" si="8"/>
        <v>1133.0999999999999</v>
      </c>
      <c r="H104" s="175">
        <f t="shared" si="8"/>
        <v>1069.0999999999999</v>
      </c>
      <c r="I104" s="169">
        <f t="shared" si="5"/>
        <v>94.351778307298559</v>
      </c>
    </row>
    <row r="105" spans="1:9" ht="78.75">
      <c r="A105" s="112" t="s">
        <v>262</v>
      </c>
      <c r="B105" s="109" t="s">
        <v>4</v>
      </c>
      <c r="C105" s="109" t="s">
        <v>153</v>
      </c>
      <c r="D105" s="109" t="s">
        <v>166</v>
      </c>
      <c r="E105" s="109" t="s">
        <v>261</v>
      </c>
      <c r="F105" s="109"/>
      <c r="G105" s="175">
        <f t="shared" si="8"/>
        <v>1133.0999999999999</v>
      </c>
      <c r="H105" s="175">
        <f t="shared" si="8"/>
        <v>1069.0999999999999</v>
      </c>
      <c r="I105" s="169">
        <f t="shared" si="5"/>
        <v>94.351778307298559</v>
      </c>
    </row>
    <row r="106" spans="1:9" ht="15.75">
      <c r="A106" s="112" t="s">
        <v>264</v>
      </c>
      <c r="B106" s="109" t="s">
        <v>4</v>
      </c>
      <c r="C106" s="109" t="s">
        <v>153</v>
      </c>
      <c r="D106" s="109" t="s">
        <v>166</v>
      </c>
      <c r="E106" s="109" t="s">
        <v>263</v>
      </c>
      <c r="F106" s="109"/>
      <c r="G106" s="175">
        <f t="shared" si="8"/>
        <v>1133.0999999999999</v>
      </c>
      <c r="H106" s="175">
        <f t="shared" si="8"/>
        <v>1069.0999999999999</v>
      </c>
      <c r="I106" s="169">
        <f t="shared" si="5"/>
        <v>94.351778307298559</v>
      </c>
    </row>
    <row r="107" spans="1:9" ht="47.25">
      <c r="A107" s="112" t="s">
        <v>280</v>
      </c>
      <c r="B107" s="109" t="s">
        <v>4</v>
      </c>
      <c r="C107" s="109" t="s">
        <v>153</v>
      </c>
      <c r="D107" s="109" t="s">
        <v>166</v>
      </c>
      <c r="E107" s="109" t="s">
        <v>279</v>
      </c>
      <c r="F107" s="109"/>
      <c r="G107" s="175">
        <f>G108+G110</f>
        <v>1133.0999999999999</v>
      </c>
      <c r="H107" s="175">
        <f>H108+H110</f>
        <v>1069.0999999999999</v>
      </c>
      <c r="I107" s="169">
        <f t="shared" si="5"/>
        <v>94.351778307298559</v>
      </c>
    </row>
    <row r="108" spans="1:9" ht="31.5">
      <c r="A108" s="112" t="s">
        <v>281</v>
      </c>
      <c r="B108" s="109" t="s">
        <v>4</v>
      </c>
      <c r="C108" s="109" t="s">
        <v>153</v>
      </c>
      <c r="D108" s="109" t="s">
        <v>166</v>
      </c>
      <c r="E108" s="109" t="s">
        <v>204</v>
      </c>
      <c r="F108" s="109"/>
      <c r="G108" s="175">
        <f>G109</f>
        <v>5</v>
      </c>
      <c r="H108" s="175">
        <f>H109</f>
        <v>5</v>
      </c>
      <c r="I108" s="169">
        <f t="shared" si="5"/>
        <v>100</v>
      </c>
    </row>
    <row r="109" spans="1:9" ht="47.25">
      <c r="A109" s="120" t="s">
        <v>331</v>
      </c>
      <c r="B109" s="117" t="s">
        <v>4</v>
      </c>
      <c r="C109" s="117" t="s">
        <v>153</v>
      </c>
      <c r="D109" s="117" t="s">
        <v>166</v>
      </c>
      <c r="E109" s="117" t="s">
        <v>204</v>
      </c>
      <c r="F109" s="117" t="s">
        <v>332</v>
      </c>
      <c r="G109" s="177">
        <v>5</v>
      </c>
      <c r="H109" s="177">
        <v>5</v>
      </c>
      <c r="I109" s="169">
        <f t="shared" si="5"/>
        <v>100</v>
      </c>
    </row>
    <row r="110" spans="1:9" ht="15.75">
      <c r="A110" s="112" t="s">
        <v>282</v>
      </c>
      <c r="B110" s="109" t="s">
        <v>4</v>
      </c>
      <c r="C110" s="109" t="s">
        <v>153</v>
      </c>
      <c r="D110" s="109" t="s">
        <v>166</v>
      </c>
      <c r="E110" s="109" t="s">
        <v>205</v>
      </c>
      <c r="F110" s="109"/>
      <c r="G110" s="175">
        <f>G111</f>
        <v>1128.0999999999999</v>
      </c>
      <c r="H110" s="175">
        <f>H111</f>
        <v>1064.0999999999999</v>
      </c>
      <c r="I110" s="169">
        <f t="shared" si="5"/>
        <v>94.326744082971373</v>
      </c>
    </row>
    <row r="111" spans="1:9" ht="47.25">
      <c r="A111" s="120" t="s">
        <v>331</v>
      </c>
      <c r="B111" s="117" t="s">
        <v>4</v>
      </c>
      <c r="C111" s="117" t="s">
        <v>153</v>
      </c>
      <c r="D111" s="117" t="s">
        <v>166</v>
      </c>
      <c r="E111" s="117" t="s">
        <v>205</v>
      </c>
      <c r="F111" s="117" t="s">
        <v>332</v>
      </c>
      <c r="G111" s="177">
        <v>1128.0999999999999</v>
      </c>
      <c r="H111" s="177">
        <v>1064.0999999999999</v>
      </c>
      <c r="I111" s="169">
        <f t="shared" si="5"/>
        <v>94.326744082971373</v>
      </c>
    </row>
    <row r="112" spans="1:9" ht="31.5">
      <c r="A112" s="141" t="s">
        <v>97</v>
      </c>
      <c r="B112" s="142" t="s">
        <v>4</v>
      </c>
      <c r="C112" s="142" t="s">
        <v>165</v>
      </c>
      <c r="D112" s="142" t="s">
        <v>152</v>
      </c>
      <c r="E112" s="142"/>
      <c r="F112" s="142"/>
      <c r="G112" s="174">
        <f>G113+G140+G150</f>
        <v>83651.757530000003</v>
      </c>
      <c r="H112" s="174">
        <f>H113+H140+H150</f>
        <v>80544.673110000003</v>
      </c>
      <c r="I112" s="168">
        <f t="shared" si="5"/>
        <v>96.28569140476732</v>
      </c>
    </row>
    <row r="113" spans="1:10" ht="15.75">
      <c r="A113" s="141" t="s">
        <v>98</v>
      </c>
      <c r="B113" s="142" t="s">
        <v>4</v>
      </c>
      <c r="C113" s="142" t="s">
        <v>165</v>
      </c>
      <c r="D113" s="142" t="s">
        <v>156</v>
      </c>
      <c r="E113" s="142"/>
      <c r="F113" s="142"/>
      <c r="G113" s="174">
        <f>G114+G125</f>
        <v>32410.638530000004</v>
      </c>
      <c r="H113" s="174">
        <f>H114+H125</f>
        <v>32036.332000000002</v>
      </c>
      <c r="I113" s="168">
        <f t="shared" si="5"/>
        <v>98.84511213917142</v>
      </c>
    </row>
    <row r="114" spans="1:10" ht="31.5">
      <c r="A114" s="112" t="s">
        <v>229</v>
      </c>
      <c r="B114" s="109" t="s">
        <v>4</v>
      </c>
      <c r="C114" s="109" t="s">
        <v>165</v>
      </c>
      <c r="D114" s="109" t="s">
        <v>156</v>
      </c>
      <c r="E114" s="109" t="s">
        <v>228</v>
      </c>
      <c r="F114" s="109"/>
      <c r="G114" s="175">
        <f>G115</f>
        <v>1110.95</v>
      </c>
      <c r="H114" s="175">
        <f>H115</f>
        <v>765.38400000000001</v>
      </c>
      <c r="I114" s="169">
        <f t="shared" si="5"/>
        <v>68.894549709707903</v>
      </c>
    </row>
    <row r="115" spans="1:10" ht="15.75">
      <c r="A115" s="112" t="s">
        <v>246</v>
      </c>
      <c r="B115" s="109" t="s">
        <v>4</v>
      </c>
      <c r="C115" s="109" t="s">
        <v>165</v>
      </c>
      <c r="D115" s="109" t="s">
        <v>156</v>
      </c>
      <c r="E115" s="109" t="s">
        <v>245</v>
      </c>
      <c r="F115" s="109"/>
      <c r="G115" s="175">
        <f>G116</f>
        <v>1110.95</v>
      </c>
      <c r="H115" s="175">
        <f>H116</f>
        <v>765.38400000000001</v>
      </c>
      <c r="I115" s="169">
        <f t="shared" si="5"/>
        <v>68.894549709707903</v>
      </c>
    </row>
    <row r="116" spans="1:10" ht="15.75">
      <c r="A116" s="112" t="s">
        <v>10</v>
      </c>
      <c r="B116" s="109" t="s">
        <v>4</v>
      </c>
      <c r="C116" s="109" t="s">
        <v>165</v>
      </c>
      <c r="D116" s="109" t="s">
        <v>156</v>
      </c>
      <c r="E116" s="109" t="s">
        <v>247</v>
      </c>
      <c r="F116" s="109"/>
      <c r="G116" s="175">
        <f>G117+G122</f>
        <v>1110.95</v>
      </c>
      <c r="H116" s="175">
        <f>H117+H122</f>
        <v>765.38400000000001</v>
      </c>
      <c r="I116" s="169">
        <f t="shared" si="5"/>
        <v>68.894549709707903</v>
      </c>
      <c r="J116" s="139"/>
    </row>
    <row r="117" spans="1:10" ht="31.5">
      <c r="A117" s="112" t="s">
        <v>249</v>
      </c>
      <c r="B117" s="109" t="s">
        <v>4</v>
      </c>
      <c r="C117" s="109" t="s">
        <v>165</v>
      </c>
      <c r="D117" s="109" t="s">
        <v>156</v>
      </c>
      <c r="E117" s="109" t="s">
        <v>248</v>
      </c>
      <c r="F117" s="109"/>
      <c r="G117" s="175">
        <f>G118+G120</f>
        <v>258.43</v>
      </c>
      <c r="H117" s="175">
        <f>H118+H120</f>
        <v>258.43</v>
      </c>
      <c r="I117" s="169">
        <f t="shared" si="5"/>
        <v>100</v>
      </c>
    </row>
    <row r="118" spans="1:10" ht="47.25">
      <c r="A118" s="112" t="s">
        <v>339</v>
      </c>
      <c r="B118" s="109" t="s">
        <v>4</v>
      </c>
      <c r="C118" s="109" t="s">
        <v>165</v>
      </c>
      <c r="D118" s="109" t="s">
        <v>156</v>
      </c>
      <c r="E118" s="109" t="s">
        <v>340</v>
      </c>
      <c r="F118" s="109"/>
      <c r="G118" s="175">
        <f>G119</f>
        <v>223.43</v>
      </c>
      <c r="H118" s="175">
        <f>H119</f>
        <v>223.43</v>
      </c>
      <c r="I118" s="169">
        <f t="shared" si="5"/>
        <v>100</v>
      </c>
      <c r="J118" s="139"/>
    </row>
    <row r="119" spans="1:10" ht="15.75">
      <c r="A119" s="120" t="s">
        <v>335</v>
      </c>
      <c r="B119" s="117" t="s">
        <v>4</v>
      </c>
      <c r="C119" s="117" t="s">
        <v>165</v>
      </c>
      <c r="D119" s="117" t="s">
        <v>156</v>
      </c>
      <c r="E119" s="117" t="s">
        <v>340</v>
      </c>
      <c r="F119" s="117" t="s">
        <v>336</v>
      </c>
      <c r="G119" s="177">
        <v>223.43</v>
      </c>
      <c r="H119" s="177">
        <v>223.43</v>
      </c>
      <c r="I119" s="169">
        <f t="shared" si="5"/>
        <v>100</v>
      </c>
    </row>
    <row r="120" spans="1:10" ht="47.25">
      <c r="A120" s="112" t="s">
        <v>283</v>
      </c>
      <c r="B120" s="109" t="s">
        <v>4</v>
      </c>
      <c r="C120" s="109" t="s">
        <v>165</v>
      </c>
      <c r="D120" s="109" t="s">
        <v>156</v>
      </c>
      <c r="E120" s="109" t="s">
        <v>206</v>
      </c>
      <c r="F120" s="109"/>
      <c r="G120" s="175">
        <f>G121</f>
        <v>35</v>
      </c>
      <c r="H120" s="175">
        <f>H121</f>
        <v>35</v>
      </c>
      <c r="I120" s="169">
        <f t="shared" si="5"/>
        <v>100</v>
      </c>
    </row>
    <row r="121" spans="1:10" ht="15.75">
      <c r="A121" s="120" t="s">
        <v>335</v>
      </c>
      <c r="B121" s="117" t="s">
        <v>4</v>
      </c>
      <c r="C121" s="117" t="s">
        <v>165</v>
      </c>
      <c r="D121" s="117" t="s">
        <v>156</v>
      </c>
      <c r="E121" s="117" t="s">
        <v>206</v>
      </c>
      <c r="F121" s="117" t="s">
        <v>336</v>
      </c>
      <c r="G121" s="177">
        <v>35</v>
      </c>
      <c r="H121" s="177">
        <v>35</v>
      </c>
      <c r="I121" s="169">
        <f t="shared" si="5"/>
        <v>100</v>
      </c>
    </row>
    <row r="122" spans="1:10" ht="15.75">
      <c r="A122" s="143" t="s">
        <v>255</v>
      </c>
      <c r="B122" s="144" t="s">
        <v>4</v>
      </c>
      <c r="C122" s="144" t="s">
        <v>165</v>
      </c>
      <c r="D122" s="144" t="s">
        <v>156</v>
      </c>
      <c r="E122" s="144" t="s">
        <v>254</v>
      </c>
      <c r="F122" s="144"/>
      <c r="G122" s="180">
        <f>G123</f>
        <v>852.52</v>
      </c>
      <c r="H122" s="180">
        <f>H123</f>
        <v>506.95400000000001</v>
      </c>
      <c r="I122" s="170">
        <f t="shared" si="5"/>
        <v>59.465349786515276</v>
      </c>
    </row>
    <row r="123" spans="1:10" ht="47.25">
      <c r="A123" s="112" t="s">
        <v>284</v>
      </c>
      <c r="B123" s="109" t="s">
        <v>4</v>
      </c>
      <c r="C123" s="109" t="s">
        <v>165</v>
      </c>
      <c r="D123" s="109" t="s">
        <v>156</v>
      </c>
      <c r="E123" s="109" t="s">
        <v>207</v>
      </c>
      <c r="F123" s="109"/>
      <c r="G123" s="175">
        <f>G124</f>
        <v>852.52</v>
      </c>
      <c r="H123" s="175">
        <f>H124</f>
        <v>506.95400000000001</v>
      </c>
      <c r="I123" s="169">
        <f t="shared" si="5"/>
        <v>59.465349786515276</v>
      </c>
    </row>
    <row r="124" spans="1:10" ht="47.25">
      <c r="A124" s="120" t="s">
        <v>331</v>
      </c>
      <c r="B124" s="117" t="s">
        <v>4</v>
      </c>
      <c r="C124" s="117" t="s">
        <v>165</v>
      </c>
      <c r="D124" s="117" t="s">
        <v>156</v>
      </c>
      <c r="E124" s="117" t="s">
        <v>207</v>
      </c>
      <c r="F124" s="117" t="s">
        <v>332</v>
      </c>
      <c r="G124" s="177">
        <v>852.52</v>
      </c>
      <c r="H124" s="177">
        <v>506.95400000000001</v>
      </c>
      <c r="I124" s="169">
        <f>H124/G124*100</f>
        <v>59.465349786515276</v>
      </c>
    </row>
    <row r="125" spans="1:10" ht="15.75">
      <c r="A125" s="160" t="s">
        <v>260</v>
      </c>
      <c r="B125" s="161" t="s">
        <v>4</v>
      </c>
      <c r="C125" s="161" t="s">
        <v>165</v>
      </c>
      <c r="D125" s="161" t="s">
        <v>156</v>
      </c>
      <c r="E125" s="161" t="s">
        <v>259</v>
      </c>
      <c r="F125" s="161"/>
      <c r="G125" s="181">
        <f>G126</f>
        <v>31299.688530000003</v>
      </c>
      <c r="H125" s="181">
        <f>H126</f>
        <v>31270.948000000004</v>
      </c>
      <c r="I125" s="162">
        <f t="shared" si="5"/>
        <v>99.908176306698863</v>
      </c>
    </row>
    <row r="126" spans="1:10" ht="78.75">
      <c r="A126" s="111" t="s">
        <v>262</v>
      </c>
      <c r="B126" s="110" t="s">
        <v>4</v>
      </c>
      <c r="C126" s="110" t="s">
        <v>165</v>
      </c>
      <c r="D126" s="110" t="s">
        <v>156</v>
      </c>
      <c r="E126" s="110" t="s">
        <v>261</v>
      </c>
      <c r="F126" s="110"/>
      <c r="G126" s="176">
        <f>G127+G133+G136</f>
        <v>31299.688530000003</v>
      </c>
      <c r="H126" s="176">
        <f>H127+H133+H136</f>
        <v>31270.948000000004</v>
      </c>
      <c r="I126" s="184">
        <f>H126/G126*100</f>
        <v>99.908176306698863</v>
      </c>
    </row>
    <row r="127" spans="1:10" ht="31.5">
      <c r="A127" s="111" t="s">
        <v>341</v>
      </c>
      <c r="B127" s="110" t="s">
        <v>4</v>
      </c>
      <c r="C127" s="110" t="s">
        <v>165</v>
      </c>
      <c r="D127" s="110" t="s">
        <v>156</v>
      </c>
      <c r="E127" s="110" t="s">
        <v>307</v>
      </c>
      <c r="F127" s="110"/>
      <c r="G127" s="176">
        <f>G128</f>
        <v>26443.776000000002</v>
      </c>
      <c r="H127" s="176">
        <f>H128</f>
        <v>26443.776000000002</v>
      </c>
      <c r="I127" s="184">
        <f t="shared" ref="I127:I132" si="9">H127/G127*100</f>
        <v>100</v>
      </c>
    </row>
    <row r="128" spans="1:10" ht="47.25">
      <c r="A128" s="111" t="s">
        <v>385</v>
      </c>
      <c r="B128" s="110" t="s">
        <v>4</v>
      </c>
      <c r="C128" s="110" t="s">
        <v>165</v>
      </c>
      <c r="D128" s="110" t="s">
        <v>156</v>
      </c>
      <c r="E128" s="110" t="s">
        <v>386</v>
      </c>
      <c r="F128" s="110"/>
      <c r="G128" s="176">
        <f>G129+G131</f>
        <v>26443.776000000002</v>
      </c>
      <c r="H128" s="176">
        <f>H129+H131</f>
        <v>26443.776000000002</v>
      </c>
      <c r="I128" s="184">
        <f t="shared" si="9"/>
        <v>100</v>
      </c>
    </row>
    <row r="129" spans="1:9" ht="31.5">
      <c r="A129" s="111" t="s">
        <v>384</v>
      </c>
      <c r="B129" s="110" t="s">
        <v>4</v>
      </c>
      <c r="C129" s="110" t="s">
        <v>165</v>
      </c>
      <c r="D129" s="110" t="s">
        <v>156</v>
      </c>
      <c r="E129" s="110" t="s">
        <v>382</v>
      </c>
      <c r="F129" s="110"/>
      <c r="G129" s="176">
        <f>G130</f>
        <v>26187.86016</v>
      </c>
      <c r="H129" s="176">
        <f>H130</f>
        <v>26187.86016</v>
      </c>
      <c r="I129" s="184">
        <f t="shared" si="9"/>
        <v>100</v>
      </c>
    </row>
    <row r="130" spans="1:9" ht="47.25">
      <c r="A130" s="152" t="s">
        <v>387</v>
      </c>
      <c r="B130" s="153" t="s">
        <v>4</v>
      </c>
      <c r="C130" s="153" t="s">
        <v>165</v>
      </c>
      <c r="D130" s="153" t="s">
        <v>156</v>
      </c>
      <c r="E130" s="153" t="s">
        <v>382</v>
      </c>
      <c r="F130" s="153" t="s">
        <v>383</v>
      </c>
      <c r="G130" s="178">
        <v>26187.86016</v>
      </c>
      <c r="H130" s="178">
        <v>26187.86016</v>
      </c>
      <c r="I130" s="185">
        <f t="shared" si="9"/>
        <v>100</v>
      </c>
    </row>
    <row r="131" spans="1:9" ht="31.5">
      <c r="A131" s="111" t="s">
        <v>384</v>
      </c>
      <c r="B131" s="110" t="s">
        <v>4</v>
      </c>
      <c r="C131" s="110" t="s">
        <v>165</v>
      </c>
      <c r="D131" s="110" t="s">
        <v>156</v>
      </c>
      <c r="E131" s="110" t="s">
        <v>388</v>
      </c>
      <c r="F131" s="110"/>
      <c r="G131" s="176">
        <f>G132</f>
        <v>255.91584</v>
      </c>
      <c r="H131" s="176">
        <f>H132</f>
        <v>255.91584</v>
      </c>
      <c r="I131" s="184">
        <f t="shared" si="9"/>
        <v>100</v>
      </c>
    </row>
    <row r="132" spans="1:9" ht="47.25">
      <c r="A132" s="152" t="s">
        <v>387</v>
      </c>
      <c r="B132" s="153" t="s">
        <v>4</v>
      </c>
      <c r="C132" s="153" t="s">
        <v>165</v>
      </c>
      <c r="D132" s="153" t="s">
        <v>156</v>
      </c>
      <c r="E132" s="153" t="s">
        <v>388</v>
      </c>
      <c r="F132" s="153" t="s">
        <v>383</v>
      </c>
      <c r="G132" s="178">
        <v>255.91584</v>
      </c>
      <c r="H132" s="178">
        <v>255.91584</v>
      </c>
      <c r="I132" s="185">
        <f t="shared" si="9"/>
        <v>100</v>
      </c>
    </row>
    <row r="133" spans="1:9" ht="15.75">
      <c r="A133" s="155" t="s">
        <v>264</v>
      </c>
      <c r="B133" s="144" t="s">
        <v>4</v>
      </c>
      <c r="C133" s="144" t="s">
        <v>165</v>
      </c>
      <c r="D133" s="144" t="s">
        <v>156</v>
      </c>
      <c r="E133" s="144" t="s">
        <v>263</v>
      </c>
      <c r="F133" s="144"/>
      <c r="G133" s="180">
        <f>G134</f>
        <v>1270.95</v>
      </c>
      <c r="H133" s="180">
        <f>H134</f>
        <v>1270.95</v>
      </c>
      <c r="I133" s="159">
        <f>I134</f>
        <v>100</v>
      </c>
    </row>
    <row r="134" spans="1:9" ht="63">
      <c r="A134" s="112" t="s">
        <v>285</v>
      </c>
      <c r="B134" s="109" t="s">
        <v>4</v>
      </c>
      <c r="C134" s="109" t="s">
        <v>165</v>
      </c>
      <c r="D134" s="109" t="s">
        <v>156</v>
      </c>
      <c r="E134" s="109" t="s">
        <v>208</v>
      </c>
      <c r="F134" s="109"/>
      <c r="G134" s="175">
        <f>G135</f>
        <v>1270.95</v>
      </c>
      <c r="H134" s="175">
        <f>H135</f>
        <v>1270.95</v>
      </c>
      <c r="I134" s="169">
        <f t="shared" si="5"/>
        <v>100</v>
      </c>
    </row>
    <row r="135" spans="1:9" ht="47.25">
      <c r="A135" s="120" t="s">
        <v>331</v>
      </c>
      <c r="B135" s="117" t="s">
        <v>4</v>
      </c>
      <c r="C135" s="117" t="s">
        <v>165</v>
      </c>
      <c r="D135" s="117" t="s">
        <v>156</v>
      </c>
      <c r="E135" s="117" t="s">
        <v>208</v>
      </c>
      <c r="F135" s="117" t="s">
        <v>332</v>
      </c>
      <c r="G135" s="177">
        <v>1270.95</v>
      </c>
      <c r="H135" s="177">
        <v>1270.95</v>
      </c>
      <c r="I135" s="182">
        <f t="shared" si="5"/>
        <v>100</v>
      </c>
    </row>
    <row r="136" spans="1:9" ht="31.5">
      <c r="A136" s="154" t="s">
        <v>278</v>
      </c>
      <c r="B136" s="144" t="s">
        <v>4</v>
      </c>
      <c r="C136" s="144" t="s">
        <v>165</v>
      </c>
      <c r="D136" s="144" t="s">
        <v>156</v>
      </c>
      <c r="E136" s="144" t="s">
        <v>277</v>
      </c>
      <c r="F136" s="144"/>
      <c r="G136" s="180">
        <f t="shared" ref="G136:H138" si="10">G137</f>
        <v>3584.9625299999998</v>
      </c>
      <c r="H136" s="180">
        <f t="shared" si="10"/>
        <v>3556.2219999999998</v>
      </c>
      <c r="I136" s="159">
        <f>H136/G136*100</f>
        <v>99.198303196770084</v>
      </c>
    </row>
    <row r="137" spans="1:9" ht="63">
      <c r="A137" s="111" t="s">
        <v>389</v>
      </c>
      <c r="B137" s="110" t="s">
        <v>4</v>
      </c>
      <c r="C137" s="110" t="s">
        <v>165</v>
      </c>
      <c r="D137" s="110" t="s">
        <v>156</v>
      </c>
      <c r="E137" s="110" t="s">
        <v>390</v>
      </c>
      <c r="F137" s="110"/>
      <c r="G137" s="176">
        <f t="shared" si="10"/>
        <v>3584.9625299999998</v>
      </c>
      <c r="H137" s="176">
        <f t="shared" si="10"/>
        <v>3556.2219999999998</v>
      </c>
      <c r="I137" s="163">
        <f>H137/G137*100</f>
        <v>99.198303196770084</v>
      </c>
    </row>
    <row r="138" spans="1:9" ht="31.5">
      <c r="A138" s="111" t="s">
        <v>384</v>
      </c>
      <c r="B138" s="110" t="s">
        <v>4</v>
      </c>
      <c r="C138" s="110" t="s">
        <v>165</v>
      </c>
      <c r="D138" s="110" t="s">
        <v>156</v>
      </c>
      <c r="E138" s="110" t="s">
        <v>391</v>
      </c>
      <c r="F138" s="110"/>
      <c r="G138" s="176">
        <f t="shared" si="10"/>
        <v>3584.9625299999998</v>
      </c>
      <c r="H138" s="176">
        <f t="shared" si="10"/>
        <v>3556.2219999999998</v>
      </c>
      <c r="I138" s="163">
        <f>H138/G138*100</f>
        <v>99.198303196770084</v>
      </c>
    </row>
    <row r="139" spans="1:9" ht="47.25">
      <c r="A139" s="152" t="s">
        <v>387</v>
      </c>
      <c r="B139" s="153" t="s">
        <v>4</v>
      </c>
      <c r="C139" s="153" t="s">
        <v>165</v>
      </c>
      <c r="D139" s="153" t="s">
        <v>156</v>
      </c>
      <c r="E139" s="153" t="s">
        <v>391</v>
      </c>
      <c r="F139" s="153" t="s">
        <v>383</v>
      </c>
      <c r="G139" s="178">
        <v>3584.9625299999998</v>
      </c>
      <c r="H139" s="178">
        <f>3520.66+35.562</f>
        <v>3556.2219999999998</v>
      </c>
      <c r="I139" s="185">
        <f>H139/G139*100</f>
        <v>99.198303196770084</v>
      </c>
    </row>
    <row r="140" spans="1:9" ht="15.75">
      <c r="A140" s="141" t="s">
        <v>99</v>
      </c>
      <c r="B140" s="142" t="s">
        <v>4</v>
      </c>
      <c r="C140" s="142" t="s">
        <v>165</v>
      </c>
      <c r="D140" s="142" t="s">
        <v>149</v>
      </c>
      <c r="E140" s="142"/>
      <c r="F140" s="142"/>
      <c r="G140" s="174">
        <f t="shared" ref="G140:H142" si="11">G141</f>
        <v>224.86</v>
      </c>
      <c r="H140" s="174">
        <f t="shared" si="11"/>
        <v>218.88299999999998</v>
      </c>
      <c r="I140" s="168">
        <f t="shared" ref="I140:I196" si="12">H140/G140*100</f>
        <v>97.341901627679434</v>
      </c>
    </row>
    <row r="141" spans="1:9" ht="31.5">
      <c r="A141" s="112" t="s">
        <v>229</v>
      </c>
      <c r="B141" s="109" t="s">
        <v>4</v>
      </c>
      <c r="C141" s="109" t="s">
        <v>165</v>
      </c>
      <c r="D141" s="109" t="s">
        <v>149</v>
      </c>
      <c r="E141" s="109" t="s">
        <v>228</v>
      </c>
      <c r="F141" s="109"/>
      <c r="G141" s="175">
        <f t="shared" si="11"/>
        <v>224.86</v>
      </c>
      <c r="H141" s="175">
        <f t="shared" si="11"/>
        <v>218.88299999999998</v>
      </c>
      <c r="I141" s="169">
        <f t="shared" si="12"/>
        <v>97.341901627679434</v>
      </c>
    </row>
    <row r="142" spans="1:9" ht="15.75">
      <c r="A142" s="112" t="s">
        <v>246</v>
      </c>
      <c r="B142" s="109" t="s">
        <v>4</v>
      </c>
      <c r="C142" s="109" t="s">
        <v>165</v>
      </c>
      <c r="D142" s="109" t="s">
        <v>149</v>
      </c>
      <c r="E142" s="109" t="s">
        <v>245</v>
      </c>
      <c r="F142" s="109"/>
      <c r="G142" s="175">
        <f t="shared" si="11"/>
        <v>224.86</v>
      </c>
      <c r="H142" s="175">
        <f t="shared" si="11"/>
        <v>218.88299999999998</v>
      </c>
      <c r="I142" s="169">
        <f t="shared" si="12"/>
        <v>97.341901627679434</v>
      </c>
    </row>
    <row r="143" spans="1:9" ht="15.75">
      <c r="A143" s="112" t="s">
        <v>10</v>
      </c>
      <c r="B143" s="109" t="s">
        <v>4</v>
      </c>
      <c r="C143" s="109" t="s">
        <v>165</v>
      </c>
      <c r="D143" s="109" t="s">
        <v>149</v>
      </c>
      <c r="E143" s="109" t="s">
        <v>247</v>
      </c>
      <c r="F143" s="109"/>
      <c r="G143" s="175">
        <f>G144+G147</f>
        <v>224.86</v>
      </c>
      <c r="H143" s="175">
        <f>H144+H147</f>
        <v>218.88299999999998</v>
      </c>
      <c r="I143" s="169">
        <f t="shared" si="12"/>
        <v>97.341901627679434</v>
      </c>
    </row>
    <row r="144" spans="1:9" ht="31.5">
      <c r="A144" s="112" t="s">
        <v>249</v>
      </c>
      <c r="B144" s="109" t="s">
        <v>4</v>
      </c>
      <c r="C144" s="109" t="s">
        <v>165</v>
      </c>
      <c r="D144" s="109" t="s">
        <v>149</v>
      </c>
      <c r="E144" s="109" t="s">
        <v>248</v>
      </c>
      <c r="F144" s="109"/>
      <c r="G144" s="175">
        <f>G145</f>
        <v>124.86</v>
      </c>
      <c r="H144" s="175">
        <f>H145</f>
        <v>124.86</v>
      </c>
      <c r="I144" s="169">
        <f t="shared" si="12"/>
        <v>100</v>
      </c>
    </row>
    <row r="145" spans="1:9" ht="63">
      <c r="A145" s="112" t="s">
        <v>286</v>
      </c>
      <c r="B145" s="109" t="s">
        <v>4</v>
      </c>
      <c r="C145" s="109" t="s">
        <v>165</v>
      </c>
      <c r="D145" s="109" t="s">
        <v>149</v>
      </c>
      <c r="E145" s="109" t="s">
        <v>209</v>
      </c>
      <c r="F145" s="109"/>
      <c r="G145" s="175">
        <f>G146</f>
        <v>124.86</v>
      </c>
      <c r="H145" s="175">
        <f>H146</f>
        <v>124.86</v>
      </c>
      <c r="I145" s="169">
        <f t="shared" si="12"/>
        <v>100</v>
      </c>
    </row>
    <row r="146" spans="1:9" ht="15.75">
      <c r="A146" s="120" t="s">
        <v>335</v>
      </c>
      <c r="B146" s="117" t="s">
        <v>4</v>
      </c>
      <c r="C146" s="117" t="s">
        <v>165</v>
      </c>
      <c r="D146" s="117" t="s">
        <v>149</v>
      </c>
      <c r="E146" s="117" t="s">
        <v>209</v>
      </c>
      <c r="F146" s="117" t="s">
        <v>336</v>
      </c>
      <c r="G146" s="177">
        <v>124.86</v>
      </c>
      <c r="H146" s="177">
        <v>124.86</v>
      </c>
      <c r="I146" s="169">
        <f t="shared" si="12"/>
        <v>100</v>
      </c>
    </row>
    <row r="147" spans="1:9" ht="15.75">
      <c r="A147" s="112" t="s">
        <v>255</v>
      </c>
      <c r="B147" s="109" t="s">
        <v>4</v>
      </c>
      <c r="C147" s="109" t="s">
        <v>165</v>
      </c>
      <c r="D147" s="109" t="s">
        <v>149</v>
      </c>
      <c r="E147" s="109" t="s">
        <v>254</v>
      </c>
      <c r="F147" s="109"/>
      <c r="G147" s="175">
        <f>G148</f>
        <v>100</v>
      </c>
      <c r="H147" s="175">
        <f>H148</f>
        <v>94.022999999999996</v>
      </c>
      <c r="I147" s="169">
        <f t="shared" si="12"/>
        <v>94.022999999999996</v>
      </c>
    </row>
    <row r="148" spans="1:9" ht="47.25">
      <c r="A148" s="112" t="s">
        <v>284</v>
      </c>
      <c r="B148" s="109" t="s">
        <v>4</v>
      </c>
      <c r="C148" s="109" t="s">
        <v>165</v>
      </c>
      <c r="D148" s="109" t="s">
        <v>149</v>
      </c>
      <c r="E148" s="109" t="s">
        <v>207</v>
      </c>
      <c r="F148" s="109"/>
      <c r="G148" s="175">
        <f>G149</f>
        <v>100</v>
      </c>
      <c r="H148" s="175">
        <f>H149</f>
        <v>94.022999999999996</v>
      </c>
      <c r="I148" s="169">
        <f t="shared" si="12"/>
        <v>94.022999999999996</v>
      </c>
    </row>
    <row r="149" spans="1:9" ht="47.25">
      <c r="A149" s="120" t="s">
        <v>331</v>
      </c>
      <c r="B149" s="117" t="s">
        <v>4</v>
      </c>
      <c r="C149" s="117" t="s">
        <v>165</v>
      </c>
      <c r="D149" s="117" t="s">
        <v>149</v>
      </c>
      <c r="E149" s="117" t="s">
        <v>207</v>
      </c>
      <c r="F149" s="117" t="s">
        <v>332</v>
      </c>
      <c r="G149" s="177">
        <v>100</v>
      </c>
      <c r="H149" s="177">
        <v>94.022999999999996</v>
      </c>
      <c r="I149" s="169">
        <f t="shared" si="12"/>
        <v>94.022999999999996</v>
      </c>
    </row>
    <row r="150" spans="1:9" ht="15.75">
      <c r="A150" s="141" t="s">
        <v>100</v>
      </c>
      <c r="B150" s="142" t="s">
        <v>4</v>
      </c>
      <c r="C150" s="142" t="s">
        <v>165</v>
      </c>
      <c r="D150" s="142" t="s">
        <v>164</v>
      </c>
      <c r="E150" s="142"/>
      <c r="F150" s="142"/>
      <c r="G150" s="174">
        <f>G151</f>
        <v>51016.259000000005</v>
      </c>
      <c r="H150" s="174">
        <f>H151</f>
        <v>48289.45811</v>
      </c>
      <c r="I150" s="168">
        <f t="shared" si="12"/>
        <v>94.655035583851799</v>
      </c>
    </row>
    <row r="151" spans="1:9" ht="15.75">
      <c r="A151" s="112" t="s">
        <v>260</v>
      </c>
      <c r="B151" s="109" t="s">
        <v>4</v>
      </c>
      <c r="C151" s="109" t="s">
        <v>165</v>
      </c>
      <c r="D151" s="109" t="s">
        <v>164</v>
      </c>
      <c r="E151" s="109" t="s">
        <v>259</v>
      </c>
      <c r="F151" s="109"/>
      <c r="G151" s="175">
        <f>G152</f>
        <v>51016.259000000005</v>
      </c>
      <c r="H151" s="175">
        <f>H152</f>
        <v>48289.45811</v>
      </c>
      <c r="I151" s="169">
        <f t="shared" si="12"/>
        <v>94.655035583851799</v>
      </c>
    </row>
    <row r="152" spans="1:9" ht="78.75">
      <c r="A152" s="112" t="s">
        <v>262</v>
      </c>
      <c r="B152" s="109" t="s">
        <v>4</v>
      </c>
      <c r="C152" s="109" t="s">
        <v>165</v>
      </c>
      <c r="D152" s="109" t="s">
        <v>164</v>
      </c>
      <c r="E152" s="109" t="s">
        <v>261</v>
      </c>
      <c r="F152" s="109"/>
      <c r="G152" s="175">
        <f>G153+G157+G170</f>
        <v>51016.259000000005</v>
      </c>
      <c r="H152" s="175">
        <f>H153+H157+H170</f>
        <v>48289.45811</v>
      </c>
      <c r="I152" s="169">
        <f t="shared" si="12"/>
        <v>94.655035583851799</v>
      </c>
    </row>
    <row r="153" spans="1:9" ht="31.5">
      <c r="A153" s="112" t="s">
        <v>341</v>
      </c>
      <c r="B153" s="109" t="s">
        <v>4</v>
      </c>
      <c r="C153" s="109" t="s">
        <v>165</v>
      </c>
      <c r="D153" s="109" t="s">
        <v>164</v>
      </c>
      <c r="E153" s="109" t="s">
        <v>307</v>
      </c>
      <c r="F153" s="109"/>
      <c r="G153" s="175">
        <f t="shared" ref="G153:H155" si="13">G154</f>
        <v>16865.940999999999</v>
      </c>
      <c r="H153" s="175">
        <f t="shared" si="13"/>
        <v>16865.940999999999</v>
      </c>
      <c r="I153" s="169">
        <f t="shared" si="12"/>
        <v>100</v>
      </c>
    </row>
    <row r="154" spans="1:9" ht="31.5">
      <c r="A154" s="112" t="s">
        <v>342</v>
      </c>
      <c r="B154" s="109" t="s">
        <v>4</v>
      </c>
      <c r="C154" s="109" t="s">
        <v>165</v>
      </c>
      <c r="D154" s="109" t="s">
        <v>164</v>
      </c>
      <c r="E154" s="109" t="s">
        <v>343</v>
      </c>
      <c r="F154" s="109"/>
      <c r="G154" s="175">
        <f t="shared" si="13"/>
        <v>16865.940999999999</v>
      </c>
      <c r="H154" s="175">
        <f t="shared" si="13"/>
        <v>16865.940999999999</v>
      </c>
      <c r="I154" s="169">
        <f t="shared" si="12"/>
        <v>100</v>
      </c>
    </row>
    <row r="155" spans="1:9" ht="31.5">
      <c r="A155" s="112" t="s">
        <v>344</v>
      </c>
      <c r="B155" s="109" t="s">
        <v>4</v>
      </c>
      <c r="C155" s="109" t="s">
        <v>165</v>
      </c>
      <c r="D155" s="109" t="s">
        <v>164</v>
      </c>
      <c r="E155" s="109" t="s">
        <v>210</v>
      </c>
      <c r="F155" s="109"/>
      <c r="G155" s="175">
        <f t="shared" si="13"/>
        <v>16865.940999999999</v>
      </c>
      <c r="H155" s="175">
        <f t="shared" si="13"/>
        <v>16865.940999999999</v>
      </c>
      <c r="I155" s="169">
        <f t="shared" si="12"/>
        <v>100</v>
      </c>
    </row>
    <row r="156" spans="1:9" ht="47.25">
      <c r="A156" s="120" t="s">
        <v>331</v>
      </c>
      <c r="B156" s="117" t="s">
        <v>4</v>
      </c>
      <c r="C156" s="117" t="s">
        <v>165</v>
      </c>
      <c r="D156" s="117" t="s">
        <v>164</v>
      </c>
      <c r="E156" s="117" t="s">
        <v>210</v>
      </c>
      <c r="F156" s="117" t="s">
        <v>332</v>
      </c>
      <c r="G156" s="177">
        <v>16865.940999999999</v>
      </c>
      <c r="H156" s="177">
        <v>16865.940999999999</v>
      </c>
      <c r="I156" s="169">
        <f t="shared" si="12"/>
        <v>100</v>
      </c>
    </row>
    <row r="157" spans="1:9" ht="15.75">
      <c r="A157" s="112" t="s">
        <v>264</v>
      </c>
      <c r="B157" s="109" t="s">
        <v>4</v>
      </c>
      <c r="C157" s="109" t="s">
        <v>165</v>
      </c>
      <c r="D157" s="109" t="s">
        <v>164</v>
      </c>
      <c r="E157" s="109" t="s">
        <v>263</v>
      </c>
      <c r="F157" s="109"/>
      <c r="G157" s="175">
        <f>G158</f>
        <v>33555.944000000003</v>
      </c>
      <c r="H157" s="175">
        <f>H158</f>
        <v>30829.143110000001</v>
      </c>
      <c r="I157" s="169">
        <f t="shared" si="12"/>
        <v>91.873866251535048</v>
      </c>
    </row>
    <row r="158" spans="1:9" ht="63">
      <c r="A158" s="112" t="s">
        <v>270</v>
      </c>
      <c r="B158" s="109" t="s">
        <v>4</v>
      </c>
      <c r="C158" s="109" t="s">
        <v>165</v>
      </c>
      <c r="D158" s="109" t="s">
        <v>164</v>
      </c>
      <c r="E158" s="109" t="s">
        <v>269</v>
      </c>
      <c r="F158" s="109"/>
      <c r="G158" s="175">
        <f>G159+G162+G164+G166++G168</f>
        <v>33555.944000000003</v>
      </c>
      <c r="H158" s="175">
        <f>H159+H162+H164+H166++H168</f>
        <v>30829.143110000001</v>
      </c>
      <c r="I158" s="169">
        <f t="shared" si="12"/>
        <v>91.873866251535048</v>
      </c>
    </row>
    <row r="159" spans="1:9" ht="15.75">
      <c r="A159" s="112" t="s">
        <v>287</v>
      </c>
      <c r="B159" s="109" t="s">
        <v>4</v>
      </c>
      <c r="C159" s="109" t="s">
        <v>165</v>
      </c>
      <c r="D159" s="109" t="s">
        <v>164</v>
      </c>
      <c r="E159" s="109" t="s">
        <v>211</v>
      </c>
      <c r="F159" s="109"/>
      <c r="G159" s="175">
        <f>G160+G161</f>
        <v>9654.1</v>
      </c>
      <c r="H159" s="175">
        <f>H160+H161</f>
        <v>9356.6621100000011</v>
      </c>
      <c r="I159" s="169">
        <f t="shared" si="12"/>
        <v>96.919051076744594</v>
      </c>
    </row>
    <row r="160" spans="1:9" ht="47.25">
      <c r="A160" s="120" t="s">
        <v>331</v>
      </c>
      <c r="B160" s="117" t="s">
        <v>4</v>
      </c>
      <c r="C160" s="117" t="s">
        <v>165</v>
      </c>
      <c r="D160" s="117" t="s">
        <v>164</v>
      </c>
      <c r="E160" s="117" t="s">
        <v>211</v>
      </c>
      <c r="F160" s="117" t="s">
        <v>332</v>
      </c>
      <c r="G160" s="177">
        <v>9644.1</v>
      </c>
      <c r="H160" s="177">
        <v>9354.0711100000008</v>
      </c>
      <c r="I160" s="169">
        <f t="shared" si="12"/>
        <v>96.99268060264825</v>
      </c>
    </row>
    <row r="161" spans="1:9" ht="15.75">
      <c r="A161" s="120" t="s">
        <v>403</v>
      </c>
      <c r="B161" s="117" t="s">
        <v>4</v>
      </c>
      <c r="C161" s="117" t="s">
        <v>165</v>
      </c>
      <c r="D161" s="117" t="s">
        <v>164</v>
      </c>
      <c r="E161" s="117" t="s">
        <v>211</v>
      </c>
      <c r="F161" s="117" t="s">
        <v>338</v>
      </c>
      <c r="G161" s="177">
        <v>10</v>
      </c>
      <c r="H161" s="177">
        <v>2.5910000000000002</v>
      </c>
      <c r="I161" s="182">
        <f t="shared" si="12"/>
        <v>25.91</v>
      </c>
    </row>
    <row r="162" spans="1:9" ht="15.75">
      <c r="A162" s="112" t="s">
        <v>288</v>
      </c>
      <c r="B162" s="109" t="s">
        <v>4</v>
      </c>
      <c r="C162" s="109" t="s">
        <v>165</v>
      </c>
      <c r="D162" s="109" t="s">
        <v>164</v>
      </c>
      <c r="E162" s="109" t="s">
        <v>212</v>
      </c>
      <c r="F162" s="109"/>
      <c r="G162" s="175">
        <f>G163</f>
        <v>200</v>
      </c>
      <c r="H162" s="175">
        <f>H163</f>
        <v>200</v>
      </c>
      <c r="I162" s="169">
        <f t="shared" si="12"/>
        <v>100</v>
      </c>
    </row>
    <row r="163" spans="1:9" ht="47.25">
      <c r="A163" s="120" t="s">
        <v>331</v>
      </c>
      <c r="B163" s="117" t="s">
        <v>4</v>
      </c>
      <c r="C163" s="117" t="s">
        <v>165</v>
      </c>
      <c r="D163" s="117" t="s">
        <v>164</v>
      </c>
      <c r="E163" s="117" t="s">
        <v>212</v>
      </c>
      <c r="F163" s="117" t="s">
        <v>332</v>
      </c>
      <c r="G163" s="177">
        <v>200</v>
      </c>
      <c r="H163" s="177">
        <v>200</v>
      </c>
      <c r="I163" s="182">
        <f t="shared" si="12"/>
        <v>100</v>
      </c>
    </row>
    <row r="164" spans="1:9" ht="15.75">
      <c r="A164" s="112" t="s">
        <v>289</v>
      </c>
      <c r="B164" s="109" t="s">
        <v>4</v>
      </c>
      <c r="C164" s="109" t="s">
        <v>165</v>
      </c>
      <c r="D164" s="109" t="s">
        <v>164</v>
      </c>
      <c r="E164" s="109" t="s">
        <v>213</v>
      </c>
      <c r="F164" s="109"/>
      <c r="G164" s="175">
        <f>G165</f>
        <v>19312.48</v>
      </c>
      <c r="H164" s="175">
        <f>H165</f>
        <v>16883.116999999998</v>
      </c>
      <c r="I164" s="169">
        <f t="shared" si="12"/>
        <v>87.420761082988818</v>
      </c>
    </row>
    <row r="165" spans="1:9" ht="47.25">
      <c r="A165" s="120" t="s">
        <v>331</v>
      </c>
      <c r="B165" s="117" t="s">
        <v>4</v>
      </c>
      <c r="C165" s="117" t="s">
        <v>165</v>
      </c>
      <c r="D165" s="117" t="s">
        <v>164</v>
      </c>
      <c r="E165" s="117" t="s">
        <v>213</v>
      </c>
      <c r="F165" s="117" t="s">
        <v>332</v>
      </c>
      <c r="G165" s="177">
        <v>19312.48</v>
      </c>
      <c r="H165" s="177">
        <v>16883.116999999998</v>
      </c>
      <c r="I165" s="169">
        <f t="shared" si="12"/>
        <v>87.420761082988818</v>
      </c>
    </row>
    <row r="166" spans="1:9" ht="126">
      <c r="A166" s="121" t="s">
        <v>290</v>
      </c>
      <c r="B166" s="109" t="s">
        <v>4</v>
      </c>
      <c r="C166" s="109" t="s">
        <v>165</v>
      </c>
      <c r="D166" s="109" t="s">
        <v>164</v>
      </c>
      <c r="E166" s="109" t="s">
        <v>215</v>
      </c>
      <c r="F166" s="109"/>
      <c r="G166" s="175">
        <f>G167</f>
        <v>1989.365</v>
      </c>
      <c r="H166" s="175">
        <f>H167</f>
        <v>1989.365</v>
      </c>
      <c r="I166" s="169">
        <f t="shared" si="12"/>
        <v>100</v>
      </c>
    </row>
    <row r="167" spans="1:9" ht="47.25">
      <c r="A167" s="120" t="s">
        <v>331</v>
      </c>
      <c r="B167" s="117" t="s">
        <v>4</v>
      </c>
      <c r="C167" s="117" t="s">
        <v>165</v>
      </c>
      <c r="D167" s="117" t="s">
        <v>164</v>
      </c>
      <c r="E167" s="117" t="s">
        <v>215</v>
      </c>
      <c r="F167" s="117" t="s">
        <v>332</v>
      </c>
      <c r="G167" s="177">
        <v>1989.365</v>
      </c>
      <c r="H167" s="177">
        <v>1989.365</v>
      </c>
      <c r="I167" s="169">
        <f t="shared" si="12"/>
        <v>100</v>
      </c>
    </row>
    <row r="168" spans="1:9" ht="63">
      <c r="A168" s="112" t="s">
        <v>291</v>
      </c>
      <c r="B168" s="109" t="s">
        <v>4</v>
      </c>
      <c r="C168" s="109" t="s">
        <v>165</v>
      </c>
      <c r="D168" s="109" t="s">
        <v>164</v>
      </c>
      <c r="E168" s="109" t="s">
        <v>216</v>
      </c>
      <c r="F168" s="109"/>
      <c r="G168" s="175">
        <f>G169</f>
        <v>2399.9989999999998</v>
      </c>
      <c r="H168" s="175">
        <f>H169</f>
        <v>2399.9989999999998</v>
      </c>
      <c r="I168" s="169">
        <f t="shared" si="12"/>
        <v>100</v>
      </c>
    </row>
    <row r="169" spans="1:9" ht="47.25">
      <c r="A169" s="120" t="s">
        <v>331</v>
      </c>
      <c r="B169" s="117" t="s">
        <v>4</v>
      </c>
      <c r="C169" s="117" t="s">
        <v>165</v>
      </c>
      <c r="D169" s="117" t="s">
        <v>164</v>
      </c>
      <c r="E169" s="117" t="s">
        <v>216</v>
      </c>
      <c r="F169" s="117" t="s">
        <v>332</v>
      </c>
      <c r="G169" s="177">
        <v>2399.9989999999998</v>
      </c>
      <c r="H169" s="177">
        <v>2399.9989999999998</v>
      </c>
      <c r="I169" s="169">
        <f t="shared" si="12"/>
        <v>100</v>
      </c>
    </row>
    <row r="170" spans="1:9" ht="31.5">
      <c r="A170" s="143" t="s">
        <v>278</v>
      </c>
      <c r="B170" s="144" t="s">
        <v>4</v>
      </c>
      <c r="C170" s="144" t="s">
        <v>165</v>
      </c>
      <c r="D170" s="144" t="s">
        <v>164</v>
      </c>
      <c r="E170" s="144" t="s">
        <v>277</v>
      </c>
      <c r="F170" s="144"/>
      <c r="G170" s="180">
        <f t="shared" ref="G170:H172" si="14">G171</f>
        <v>594.37400000000002</v>
      </c>
      <c r="H170" s="180">
        <f t="shared" si="14"/>
        <v>594.37400000000002</v>
      </c>
      <c r="I170" s="170">
        <f t="shared" si="12"/>
        <v>100</v>
      </c>
    </row>
    <row r="171" spans="1:9" ht="47.25">
      <c r="A171" s="112" t="s">
        <v>293</v>
      </c>
      <c r="B171" s="109" t="s">
        <v>4</v>
      </c>
      <c r="C171" s="109" t="s">
        <v>165</v>
      </c>
      <c r="D171" s="109" t="s">
        <v>164</v>
      </c>
      <c r="E171" s="109" t="s">
        <v>292</v>
      </c>
      <c r="F171" s="109"/>
      <c r="G171" s="175">
        <f t="shared" si="14"/>
        <v>594.37400000000002</v>
      </c>
      <c r="H171" s="175">
        <f t="shared" si="14"/>
        <v>594.37400000000002</v>
      </c>
      <c r="I171" s="169">
        <f t="shared" si="12"/>
        <v>100</v>
      </c>
    </row>
    <row r="172" spans="1:9" ht="63">
      <c r="A172" s="112" t="s">
        <v>294</v>
      </c>
      <c r="B172" s="109" t="s">
        <v>4</v>
      </c>
      <c r="C172" s="109" t="s">
        <v>165</v>
      </c>
      <c r="D172" s="109" t="s">
        <v>164</v>
      </c>
      <c r="E172" s="109" t="s">
        <v>214</v>
      </c>
      <c r="F172" s="109"/>
      <c r="G172" s="175">
        <f t="shared" si="14"/>
        <v>594.37400000000002</v>
      </c>
      <c r="H172" s="175">
        <f t="shared" si="14"/>
        <v>594.37400000000002</v>
      </c>
      <c r="I172" s="169">
        <f t="shared" si="12"/>
        <v>100</v>
      </c>
    </row>
    <row r="173" spans="1:9" ht="47.25">
      <c r="A173" s="120" t="s">
        <v>331</v>
      </c>
      <c r="B173" s="117" t="s">
        <v>4</v>
      </c>
      <c r="C173" s="117" t="s">
        <v>165</v>
      </c>
      <c r="D173" s="117" t="s">
        <v>164</v>
      </c>
      <c r="E173" s="117" t="s">
        <v>214</v>
      </c>
      <c r="F173" s="117" t="s">
        <v>332</v>
      </c>
      <c r="G173" s="177">
        <v>594.37400000000002</v>
      </c>
      <c r="H173" s="177">
        <v>594.37400000000002</v>
      </c>
      <c r="I173" s="169">
        <f t="shared" si="12"/>
        <v>100</v>
      </c>
    </row>
    <row r="174" spans="1:9" ht="15.75">
      <c r="A174" s="141" t="s">
        <v>101</v>
      </c>
      <c r="B174" s="142" t="s">
        <v>4</v>
      </c>
      <c r="C174" s="142" t="s">
        <v>162</v>
      </c>
      <c r="D174" s="142" t="s">
        <v>152</v>
      </c>
      <c r="E174" s="142"/>
      <c r="F174" s="142"/>
      <c r="G174" s="174">
        <f>G178+G175</f>
        <v>737.5</v>
      </c>
      <c r="H174" s="174">
        <f>H178+H175</f>
        <v>720.2</v>
      </c>
      <c r="I174" s="168">
        <f t="shared" si="12"/>
        <v>97.654237288135604</v>
      </c>
    </row>
    <row r="175" spans="1:9" ht="15.75">
      <c r="A175" s="191" t="s">
        <v>246</v>
      </c>
      <c r="B175" s="192" t="s">
        <v>4</v>
      </c>
      <c r="C175" s="192" t="s">
        <v>162</v>
      </c>
      <c r="D175" s="192" t="s">
        <v>165</v>
      </c>
      <c r="E175" s="192" t="s">
        <v>245</v>
      </c>
      <c r="F175" s="192"/>
      <c r="G175" s="193">
        <f>G176</f>
        <v>80</v>
      </c>
      <c r="H175" s="193">
        <f>H176</f>
        <v>72.64</v>
      </c>
      <c r="I175" s="193">
        <f>I176</f>
        <v>90.8</v>
      </c>
    </row>
    <row r="176" spans="1:9" ht="15.75">
      <c r="A176" s="191" t="s">
        <v>10</v>
      </c>
      <c r="B176" s="192" t="s">
        <v>4</v>
      </c>
      <c r="C176" s="192" t="s">
        <v>162</v>
      </c>
      <c r="D176" s="192" t="s">
        <v>165</v>
      </c>
      <c r="E176" s="192" t="s">
        <v>248</v>
      </c>
      <c r="F176" s="192"/>
      <c r="G176" s="193">
        <f>G177</f>
        <v>80</v>
      </c>
      <c r="H176" s="193">
        <f>H177</f>
        <v>72.64</v>
      </c>
      <c r="I176" s="194">
        <f>H176/G176*100</f>
        <v>90.8</v>
      </c>
    </row>
    <row r="177" spans="1:9" ht="31.5">
      <c r="A177" s="195" t="s">
        <v>250</v>
      </c>
      <c r="B177" s="158" t="s">
        <v>4</v>
      </c>
      <c r="C177" s="158" t="s">
        <v>162</v>
      </c>
      <c r="D177" s="158" t="s">
        <v>165</v>
      </c>
      <c r="E177" s="158" t="s">
        <v>193</v>
      </c>
      <c r="F177" s="158" t="s">
        <v>9</v>
      </c>
      <c r="G177" s="196">
        <v>80</v>
      </c>
      <c r="H177" s="196">
        <v>72.64</v>
      </c>
      <c r="I177" s="184">
        <f>H177/G177*100</f>
        <v>90.8</v>
      </c>
    </row>
    <row r="178" spans="1:9" ht="15.75">
      <c r="A178" s="141" t="s">
        <v>163</v>
      </c>
      <c r="B178" s="142" t="s">
        <v>4</v>
      </c>
      <c r="C178" s="142" t="s">
        <v>162</v>
      </c>
      <c r="D178" s="142" t="s">
        <v>162</v>
      </c>
      <c r="E178" s="142"/>
      <c r="F178" s="142"/>
      <c r="G178" s="174">
        <f t="shared" ref="G178:H181" si="15">G179</f>
        <v>657.5</v>
      </c>
      <c r="H178" s="174">
        <f t="shared" si="15"/>
        <v>647.56000000000006</v>
      </c>
      <c r="I178" s="168">
        <f t="shared" si="12"/>
        <v>98.488212927756663</v>
      </c>
    </row>
    <row r="179" spans="1:9" ht="15.75">
      <c r="A179" s="112" t="s">
        <v>260</v>
      </c>
      <c r="B179" s="109" t="s">
        <v>4</v>
      </c>
      <c r="C179" s="109" t="s">
        <v>162</v>
      </c>
      <c r="D179" s="109" t="s">
        <v>162</v>
      </c>
      <c r="E179" s="109" t="s">
        <v>259</v>
      </c>
      <c r="F179" s="109"/>
      <c r="G179" s="175">
        <f t="shared" si="15"/>
        <v>657.5</v>
      </c>
      <c r="H179" s="175">
        <f t="shared" si="15"/>
        <v>647.56000000000006</v>
      </c>
      <c r="I179" s="169">
        <f t="shared" si="12"/>
        <v>98.488212927756663</v>
      </c>
    </row>
    <row r="180" spans="1:9" ht="78.75">
      <c r="A180" s="112" t="s">
        <v>262</v>
      </c>
      <c r="B180" s="109" t="s">
        <v>4</v>
      </c>
      <c r="C180" s="109" t="s">
        <v>162</v>
      </c>
      <c r="D180" s="109" t="s">
        <v>162</v>
      </c>
      <c r="E180" s="109" t="s">
        <v>261</v>
      </c>
      <c r="F180" s="109"/>
      <c r="G180" s="175">
        <f t="shared" si="15"/>
        <v>657.5</v>
      </c>
      <c r="H180" s="175">
        <f t="shared" si="15"/>
        <v>647.56000000000006</v>
      </c>
      <c r="I180" s="169">
        <f t="shared" si="12"/>
        <v>98.488212927756663</v>
      </c>
    </row>
    <row r="181" spans="1:9" ht="15.75">
      <c r="A181" s="112" t="s">
        <v>264</v>
      </c>
      <c r="B181" s="109" t="s">
        <v>4</v>
      </c>
      <c r="C181" s="109" t="s">
        <v>162</v>
      </c>
      <c r="D181" s="109" t="s">
        <v>162</v>
      </c>
      <c r="E181" s="109" t="s">
        <v>263</v>
      </c>
      <c r="F181" s="109"/>
      <c r="G181" s="175">
        <f t="shared" si="15"/>
        <v>657.5</v>
      </c>
      <c r="H181" s="175">
        <f t="shared" si="15"/>
        <v>647.56000000000006</v>
      </c>
      <c r="I181" s="169">
        <f t="shared" si="12"/>
        <v>98.488212927756663</v>
      </c>
    </row>
    <row r="182" spans="1:9" ht="31.5">
      <c r="A182" s="112" t="s">
        <v>296</v>
      </c>
      <c r="B182" s="109" t="s">
        <v>4</v>
      </c>
      <c r="C182" s="109" t="s">
        <v>162</v>
      </c>
      <c r="D182" s="109" t="s">
        <v>162</v>
      </c>
      <c r="E182" s="109" t="s">
        <v>295</v>
      </c>
      <c r="F182" s="109"/>
      <c r="G182" s="175">
        <f>G183+G185</f>
        <v>657.5</v>
      </c>
      <c r="H182" s="175">
        <f>H183+H185</f>
        <v>647.56000000000006</v>
      </c>
      <c r="I182" s="169">
        <f t="shared" si="12"/>
        <v>98.488212927756663</v>
      </c>
    </row>
    <row r="183" spans="1:9" ht="31.5">
      <c r="A183" s="112" t="s">
        <v>297</v>
      </c>
      <c r="B183" s="109" t="s">
        <v>4</v>
      </c>
      <c r="C183" s="109" t="s">
        <v>162</v>
      </c>
      <c r="D183" s="109" t="s">
        <v>162</v>
      </c>
      <c r="E183" s="109" t="s">
        <v>217</v>
      </c>
      <c r="F183" s="109"/>
      <c r="G183" s="175">
        <f>G184</f>
        <v>150</v>
      </c>
      <c r="H183" s="175">
        <f>H184</f>
        <v>141.34200000000001</v>
      </c>
      <c r="I183" s="169">
        <f t="shared" si="12"/>
        <v>94.228000000000009</v>
      </c>
    </row>
    <row r="184" spans="1:9" ht="47.25">
      <c r="A184" s="120" t="s">
        <v>331</v>
      </c>
      <c r="B184" s="117" t="s">
        <v>4</v>
      </c>
      <c r="C184" s="117" t="s">
        <v>162</v>
      </c>
      <c r="D184" s="117" t="s">
        <v>162</v>
      </c>
      <c r="E184" s="117" t="s">
        <v>217</v>
      </c>
      <c r="F184" s="117" t="s">
        <v>332</v>
      </c>
      <c r="G184" s="177">
        <v>150</v>
      </c>
      <c r="H184" s="177">
        <v>141.34200000000001</v>
      </c>
      <c r="I184" s="169">
        <f t="shared" si="12"/>
        <v>94.228000000000009</v>
      </c>
    </row>
    <row r="185" spans="1:9" ht="47.25">
      <c r="A185" s="112" t="s">
        <v>298</v>
      </c>
      <c r="B185" s="109" t="s">
        <v>4</v>
      </c>
      <c r="C185" s="109" t="s">
        <v>162</v>
      </c>
      <c r="D185" s="109" t="s">
        <v>162</v>
      </c>
      <c r="E185" s="109" t="s">
        <v>218</v>
      </c>
      <c r="F185" s="109"/>
      <c r="G185" s="175">
        <f>G186</f>
        <v>507.5</v>
      </c>
      <c r="H185" s="175">
        <f>H186</f>
        <v>506.21800000000002</v>
      </c>
      <c r="I185" s="169">
        <f t="shared" si="12"/>
        <v>99.747389162561589</v>
      </c>
    </row>
    <row r="186" spans="1:9" ht="94.5">
      <c r="A186" s="120" t="s">
        <v>329</v>
      </c>
      <c r="B186" s="117" t="s">
        <v>4</v>
      </c>
      <c r="C186" s="117" t="s">
        <v>162</v>
      </c>
      <c r="D186" s="117" t="s">
        <v>162</v>
      </c>
      <c r="E186" s="117" t="s">
        <v>218</v>
      </c>
      <c r="F186" s="117" t="s">
        <v>330</v>
      </c>
      <c r="G186" s="177">
        <v>507.5</v>
      </c>
      <c r="H186" s="177">
        <v>506.21800000000002</v>
      </c>
      <c r="I186" s="169">
        <f t="shared" si="12"/>
        <v>99.747389162561589</v>
      </c>
    </row>
    <row r="187" spans="1:9" ht="15.75">
      <c r="A187" s="141" t="s">
        <v>104</v>
      </c>
      <c r="B187" s="142" t="s">
        <v>4</v>
      </c>
      <c r="C187" s="142" t="s">
        <v>157</v>
      </c>
      <c r="D187" s="142" t="s">
        <v>152</v>
      </c>
      <c r="E187" s="142"/>
      <c r="F187" s="142"/>
      <c r="G187" s="174">
        <f t="shared" ref="G187:H191" si="16">G188</f>
        <v>14933.740000000002</v>
      </c>
      <c r="H187" s="174">
        <f t="shared" si="16"/>
        <v>14270.869999999999</v>
      </c>
      <c r="I187" s="168">
        <f t="shared" si="12"/>
        <v>95.561259269278807</v>
      </c>
    </row>
    <row r="188" spans="1:9" ht="15.75">
      <c r="A188" s="141" t="s">
        <v>105</v>
      </c>
      <c r="B188" s="142" t="s">
        <v>4</v>
      </c>
      <c r="C188" s="142" t="s">
        <v>157</v>
      </c>
      <c r="D188" s="142" t="s">
        <v>156</v>
      </c>
      <c r="E188" s="142"/>
      <c r="F188" s="142"/>
      <c r="G188" s="174">
        <f t="shared" si="16"/>
        <v>14933.740000000002</v>
      </c>
      <c r="H188" s="174">
        <f t="shared" si="16"/>
        <v>14270.869999999999</v>
      </c>
      <c r="I188" s="168">
        <f t="shared" si="12"/>
        <v>95.561259269278807</v>
      </c>
    </row>
    <row r="189" spans="1:9" ht="15.75">
      <c r="A189" s="143" t="s">
        <v>260</v>
      </c>
      <c r="B189" s="144" t="s">
        <v>4</v>
      </c>
      <c r="C189" s="144" t="s">
        <v>157</v>
      </c>
      <c r="D189" s="144" t="s">
        <v>156</v>
      </c>
      <c r="E189" s="144" t="s">
        <v>259</v>
      </c>
      <c r="F189" s="144"/>
      <c r="G189" s="180">
        <f t="shared" si="16"/>
        <v>14933.740000000002</v>
      </c>
      <c r="H189" s="180">
        <f t="shared" si="16"/>
        <v>14270.869999999999</v>
      </c>
      <c r="I189" s="168">
        <f t="shared" si="12"/>
        <v>95.561259269278807</v>
      </c>
    </row>
    <row r="190" spans="1:9" ht="78.75">
      <c r="A190" s="112" t="s">
        <v>262</v>
      </c>
      <c r="B190" s="109" t="s">
        <v>4</v>
      </c>
      <c r="C190" s="109" t="s">
        <v>157</v>
      </c>
      <c r="D190" s="109" t="s">
        <v>156</v>
      </c>
      <c r="E190" s="109" t="s">
        <v>261</v>
      </c>
      <c r="F190" s="109"/>
      <c r="G190" s="175">
        <f t="shared" si="16"/>
        <v>14933.740000000002</v>
      </c>
      <c r="H190" s="175">
        <f t="shared" si="16"/>
        <v>14270.869999999999</v>
      </c>
      <c r="I190" s="169">
        <f t="shared" si="12"/>
        <v>95.561259269278807</v>
      </c>
    </row>
    <row r="191" spans="1:9" ht="15.75">
      <c r="A191" s="112" t="s">
        <v>264</v>
      </c>
      <c r="B191" s="109" t="s">
        <v>4</v>
      </c>
      <c r="C191" s="109" t="s">
        <v>157</v>
      </c>
      <c r="D191" s="109" t="s">
        <v>156</v>
      </c>
      <c r="E191" s="109" t="s">
        <v>263</v>
      </c>
      <c r="F191" s="109"/>
      <c r="G191" s="175">
        <f t="shared" si="16"/>
        <v>14933.740000000002</v>
      </c>
      <c r="H191" s="175">
        <f t="shared" si="16"/>
        <v>14270.869999999999</v>
      </c>
      <c r="I191" s="169">
        <f t="shared" si="12"/>
        <v>95.561259269278807</v>
      </c>
    </row>
    <row r="192" spans="1:9" ht="47.25">
      <c r="A192" s="112" t="s">
        <v>300</v>
      </c>
      <c r="B192" s="109" t="s">
        <v>4</v>
      </c>
      <c r="C192" s="109" t="s">
        <v>157</v>
      </c>
      <c r="D192" s="109" t="s">
        <v>156</v>
      </c>
      <c r="E192" s="109" t="s">
        <v>299</v>
      </c>
      <c r="F192" s="109"/>
      <c r="G192" s="175">
        <f>G193+G197+G200+G202</f>
        <v>14933.740000000002</v>
      </c>
      <c r="H192" s="175">
        <f>H193+H197+H200+H202</f>
        <v>14270.869999999999</v>
      </c>
      <c r="I192" s="169">
        <f t="shared" si="12"/>
        <v>95.561259269278807</v>
      </c>
    </row>
    <row r="193" spans="1:9" ht="31.5">
      <c r="A193" s="112" t="s">
        <v>301</v>
      </c>
      <c r="B193" s="109" t="s">
        <v>4</v>
      </c>
      <c r="C193" s="109" t="s">
        <v>157</v>
      </c>
      <c r="D193" s="109" t="s">
        <v>156</v>
      </c>
      <c r="E193" s="109" t="s">
        <v>219</v>
      </c>
      <c r="F193" s="109"/>
      <c r="G193" s="175">
        <f>G194+G195+G196</f>
        <v>8075.8</v>
      </c>
      <c r="H193" s="175">
        <f>H194+H195+H196</f>
        <v>7560.9500000000007</v>
      </c>
      <c r="I193" s="169">
        <f t="shared" si="12"/>
        <v>93.624780207533632</v>
      </c>
    </row>
    <row r="194" spans="1:9" ht="94.5">
      <c r="A194" s="120" t="s">
        <v>329</v>
      </c>
      <c r="B194" s="117" t="s">
        <v>4</v>
      </c>
      <c r="C194" s="117" t="s">
        <v>157</v>
      </c>
      <c r="D194" s="117" t="s">
        <v>156</v>
      </c>
      <c r="E194" s="117" t="s">
        <v>219</v>
      </c>
      <c r="F194" s="117" t="s">
        <v>330</v>
      </c>
      <c r="G194" s="177">
        <v>5297.6</v>
      </c>
      <c r="H194" s="177">
        <v>4904.7470000000003</v>
      </c>
      <c r="I194" s="182">
        <f t="shared" si="12"/>
        <v>92.584321202053758</v>
      </c>
    </row>
    <row r="195" spans="1:9" ht="47.25">
      <c r="A195" s="120" t="s">
        <v>331</v>
      </c>
      <c r="B195" s="117" t="s">
        <v>4</v>
      </c>
      <c r="C195" s="117" t="s">
        <v>157</v>
      </c>
      <c r="D195" s="117" t="s">
        <v>156</v>
      </c>
      <c r="E195" s="117" t="s">
        <v>219</v>
      </c>
      <c r="F195" s="117" t="s">
        <v>332</v>
      </c>
      <c r="G195" s="177">
        <v>2773.2</v>
      </c>
      <c r="H195" s="177">
        <v>2656.203</v>
      </c>
      <c r="I195" s="182">
        <f t="shared" si="12"/>
        <v>95.781155344006933</v>
      </c>
    </row>
    <row r="196" spans="1:9" ht="15.75">
      <c r="A196" s="120" t="s">
        <v>403</v>
      </c>
      <c r="B196" s="117" t="s">
        <v>4</v>
      </c>
      <c r="C196" s="117" t="s">
        <v>157</v>
      </c>
      <c r="D196" s="117" t="s">
        <v>156</v>
      </c>
      <c r="E196" s="117" t="s">
        <v>219</v>
      </c>
      <c r="F196" s="117" t="s">
        <v>338</v>
      </c>
      <c r="G196" s="177">
        <v>5</v>
      </c>
      <c r="H196" s="177">
        <v>0</v>
      </c>
      <c r="I196" s="182">
        <f t="shared" si="12"/>
        <v>0</v>
      </c>
    </row>
    <row r="197" spans="1:9" ht="31.5">
      <c r="A197" s="112" t="s">
        <v>302</v>
      </c>
      <c r="B197" s="109" t="s">
        <v>4</v>
      </c>
      <c r="C197" s="109" t="s">
        <v>157</v>
      </c>
      <c r="D197" s="109" t="s">
        <v>156</v>
      </c>
      <c r="E197" s="109" t="s">
        <v>220</v>
      </c>
      <c r="F197" s="109"/>
      <c r="G197" s="175">
        <f>G198+G199</f>
        <v>1324.74</v>
      </c>
      <c r="H197" s="175">
        <f>H198+H199</f>
        <v>1278.106</v>
      </c>
      <c r="I197" s="169">
        <f t="shared" ref="I197:I220" si="17">H197/G197*100</f>
        <v>96.479762066518717</v>
      </c>
    </row>
    <row r="198" spans="1:9" ht="94.5">
      <c r="A198" s="120" t="s">
        <v>329</v>
      </c>
      <c r="B198" s="117" t="s">
        <v>4</v>
      </c>
      <c r="C198" s="117" t="s">
        <v>157</v>
      </c>
      <c r="D198" s="117" t="s">
        <v>156</v>
      </c>
      <c r="E198" s="117" t="s">
        <v>220</v>
      </c>
      <c r="F198" s="117" t="s">
        <v>330</v>
      </c>
      <c r="G198" s="177">
        <v>757.54</v>
      </c>
      <c r="H198" s="177">
        <v>717.38900000000001</v>
      </c>
      <c r="I198" s="169">
        <f t="shared" si="17"/>
        <v>94.699817831401646</v>
      </c>
    </row>
    <row r="199" spans="1:9" ht="47.25">
      <c r="A199" s="120" t="s">
        <v>331</v>
      </c>
      <c r="B199" s="117" t="s">
        <v>4</v>
      </c>
      <c r="C199" s="117" t="s">
        <v>157</v>
      </c>
      <c r="D199" s="117" t="s">
        <v>156</v>
      </c>
      <c r="E199" s="117" t="s">
        <v>220</v>
      </c>
      <c r="F199" s="117" t="s">
        <v>332</v>
      </c>
      <c r="G199" s="177">
        <v>567.20000000000005</v>
      </c>
      <c r="H199" s="177">
        <v>560.71699999999998</v>
      </c>
      <c r="I199" s="169">
        <f t="shared" si="17"/>
        <v>98.857016925246825</v>
      </c>
    </row>
    <row r="200" spans="1:9" ht="47.25">
      <c r="A200" s="112" t="s">
        <v>303</v>
      </c>
      <c r="B200" s="109" t="s">
        <v>4</v>
      </c>
      <c r="C200" s="109" t="s">
        <v>157</v>
      </c>
      <c r="D200" s="109" t="s">
        <v>156</v>
      </c>
      <c r="E200" s="109" t="s">
        <v>221</v>
      </c>
      <c r="F200" s="109"/>
      <c r="G200" s="175">
        <f>G201</f>
        <v>1572</v>
      </c>
      <c r="H200" s="175">
        <f>H201</f>
        <v>1470.614</v>
      </c>
      <c r="I200" s="169">
        <f t="shared" si="17"/>
        <v>93.550508905852411</v>
      </c>
    </row>
    <row r="201" spans="1:9" ht="47.25">
      <c r="A201" s="120" t="s">
        <v>331</v>
      </c>
      <c r="B201" s="117" t="s">
        <v>4</v>
      </c>
      <c r="C201" s="117" t="s">
        <v>157</v>
      </c>
      <c r="D201" s="117" t="s">
        <v>156</v>
      </c>
      <c r="E201" s="117" t="s">
        <v>221</v>
      </c>
      <c r="F201" s="117" t="s">
        <v>332</v>
      </c>
      <c r="G201" s="177">
        <v>1572</v>
      </c>
      <c r="H201" s="177">
        <v>1470.614</v>
      </c>
      <c r="I201" s="169">
        <f t="shared" si="17"/>
        <v>93.550508905852411</v>
      </c>
    </row>
    <row r="202" spans="1:9" ht="126">
      <c r="A202" s="121" t="s">
        <v>304</v>
      </c>
      <c r="B202" s="109" t="s">
        <v>4</v>
      </c>
      <c r="C202" s="109" t="s">
        <v>157</v>
      </c>
      <c r="D202" s="109" t="s">
        <v>156</v>
      </c>
      <c r="E202" s="109" t="s">
        <v>222</v>
      </c>
      <c r="F202" s="109"/>
      <c r="G202" s="175">
        <f>G203</f>
        <v>3961.2</v>
      </c>
      <c r="H202" s="175">
        <f>H203</f>
        <v>3961.2</v>
      </c>
      <c r="I202" s="169">
        <f t="shared" si="17"/>
        <v>100</v>
      </c>
    </row>
    <row r="203" spans="1:9" ht="94.5">
      <c r="A203" s="120" t="s">
        <v>329</v>
      </c>
      <c r="B203" s="117" t="s">
        <v>4</v>
      </c>
      <c r="C203" s="117" t="s">
        <v>157</v>
      </c>
      <c r="D203" s="117" t="s">
        <v>156</v>
      </c>
      <c r="E203" s="117" t="s">
        <v>222</v>
      </c>
      <c r="F203" s="117" t="s">
        <v>330</v>
      </c>
      <c r="G203" s="177">
        <v>3961.2</v>
      </c>
      <c r="H203" s="177">
        <v>3961.2</v>
      </c>
      <c r="I203" s="169">
        <f t="shared" si="17"/>
        <v>100</v>
      </c>
    </row>
    <row r="204" spans="1:9" ht="15.75">
      <c r="A204" s="141" t="s">
        <v>22</v>
      </c>
      <c r="B204" s="142" t="s">
        <v>4</v>
      </c>
      <c r="C204" s="142" t="s">
        <v>154</v>
      </c>
      <c r="D204" s="142" t="s">
        <v>152</v>
      </c>
      <c r="E204" s="142"/>
      <c r="F204" s="142"/>
      <c r="G204" s="174">
        <f t="shared" ref="G204:H210" si="18">G205</f>
        <v>899.96799999999996</v>
      </c>
      <c r="H204" s="174">
        <f t="shared" si="18"/>
        <v>899.97</v>
      </c>
      <c r="I204" s="168">
        <f t="shared" si="17"/>
        <v>100.00022223012375</v>
      </c>
    </row>
    <row r="205" spans="1:9" ht="15.75">
      <c r="A205" s="141" t="s">
        <v>34</v>
      </c>
      <c r="B205" s="142" t="s">
        <v>4</v>
      </c>
      <c r="C205" s="142" t="s">
        <v>154</v>
      </c>
      <c r="D205" s="142" t="s">
        <v>156</v>
      </c>
      <c r="E205" s="142"/>
      <c r="F205" s="142"/>
      <c r="G205" s="174">
        <f t="shared" si="18"/>
        <v>899.96799999999996</v>
      </c>
      <c r="H205" s="174">
        <f t="shared" si="18"/>
        <v>899.97</v>
      </c>
      <c r="I205" s="168">
        <f t="shared" si="17"/>
        <v>100.00022223012375</v>
      </c>
    </row>
    <row r="206" spans="1:9" ht="31.5">
      <c r="A206" s="112" t="s">
        <v>229</v>
      </c>
      <c r="B206" s="109" t="s">
        <v>4</v>
      </c>
      <c r="C206" s="109" t="s">
        <v>154</v>
      </c>
      <c r="D206" s="109" t="s">
        <v>156</v>
      </c>
      <c r="E206" s="109" t="s">
        <v>228</v>
      </c>
      <c r="F206" s="109"/>
      <c r="G206" s="175">
        <f t="shared" si="18"/>
        <v>899.96799999999996</v>
      </c>
      <c r="H206" s="175">
        <f t="shared" si="18"/>
        <v>899.97</v>
      </c>
      <c r="I206" s="169">
        <f t="shared" si="17"/>
        <v>100.00022223012375</v>
      </c>
    </row>
    <row r="207" spans="1:9" ht="15.75">
      <c r="A207" s="112" t="s">
        <v>246</v>
      </c>
      <c r="B207" s="109" t="s">
        <v>4</v>
      </c>
      <c r="C207" s="109" t="s">
        <v>154</v>
      </c>
      <c r="D207" s="109" t="s">
        <v>156</v>
      </c>
      <c r="E207" s="109" t="s">
        <v>245</v>
      </c>
      <c r="F207" s="109"/>
      <c r="G207" s="175">
        <f t="shared" si="18"/>
        <v>899.96799999999996</v>
      </c>
      <c r="H207" s="175">
        <f t="shared" si="18"/>
        <v>899.97</v>
      </c>
      <c r="I207" s="169">
        <f t="shared" si="17"/>
        <v>100.00022223012375</v>
      </c>
    </row>
    <row r="208" spans="1:9" ht="15.75">
      <c r="A208" s="112" t="s">
        <v>10</v>
      </c>
      <c r="B208" s="109" t="s">
        <v>4</v>
      </c>
      <c r="C208" s="109" t="s">
        <v>154</v>
      </c>
      <c r="D208" s="109" t="s">
        <v>156</v>
      </c>
      <c r="E208" s="109" t="s">
        <v>247</v>
      </c>
      <c r="F208" s="109"/>
      <c r="G208" s="175">
        <f t="shared" si="18"/>
        <v>899.96799999999996</v>
      </c>
      <c r="H208" s="175">
        <f t="shared" si="18"/>
        <v>899.97</v>
      </c>
      <c r="I208" s="169">
        <f t="shared" si="17"/>
        <v>100.00022223012375</v>
      </c>
    </row>
    <row r="209" spans="1:9" ht="15.75">
      <c r="A209" s="112" t="s">
        <v>255</v>
      </c>
      <c r="B209" s="109" t="s">
        <v>4</v>
      </c>
      <c r="C209" s="109" t="s">
        <v>154</v>
      </c>
      <c r="D209" s="109" t="s">
        <v>156</v>
      </c>
      <c r="E209" s="109" t="s">
        <v>254</v>
      </c>
      <c r="F209" s="109"/>
      <c r="G209" s="175">
        <f t="shared" si="18"/>
        <v>899.96799999999996</v>
      </c>
      <c r="H209" s="175">
        <f t="shared" si="18"/>
        <v>899.97</v>
      </c>
      <c r="I209" s="169">
        <f t="shared" si="17"/>
        <v>100.00022223012375</v>
      </c>
    </row>
    <row r="210" spans="1:9" ht="31.5">
      <c r="A210" s="112" t="s">
        <v>305</v>
      </c>
      <c r="B210" s="109" t="s">
        <v>4</v>
      </c>
      <c r="C210" s="109" t="s">
        <v>154</v>
      </c>
      <c r="D210" s="109" t="s">
        <v>156</v>
      </c>
      <c r="E210" s="109" t="s">
        <v>223</v>
      </c>
      <c r="F210" s="109"/>
      <c r="G210" s="175">
        <f t="shared" si="18"/>
        <v>899.96799999999996</v>
      </c>
      <c r="H210" s="175">
        <f t="shared" si="18"/>
        <v>899.97</v>
      </c>
      <c r="I210" s="169">
        <f t="shared" si="17"/>
        <v>100.00022223012375</v>
      </c>
    </row>
    <row r="211" spans="1:9" ht="31.5">
      <c r="A211" s="120" t="s">
        <v>333</v>
      </c>
      <c r="B211" s="117" t="s">
        <v>4</v>
      </c>
      <c r="C211" s="117" t="s">
        <v>154</v>
      </c>
      <c r="D211" s="117" t="s">
        <v>156</v>
      </c>
      <c r="E211" s="117" t="s">
        <v>223</v>
      </c>
      <c r="F211" s="117" t="s">
        <v>334</v>
      </c>
      <c r="G211" s="177">
        <v>899.96799999999996</v>
      </c>
      <c r="H211" s="177">
        <v>899.97</v>
      </c>
      <c r="I211" s="169">
        <f t="shared" si="17"/>
        <v>100.00022223012375</v>
      </c>
    </row>
    <row r="212" spans="1:9" ht="15.75">
      <c r="A212" s="141" t="s">
        <v>106</v>
      </c>
      <c r="B212" s="142" t="s">
        <v>4</v>
      </c>
      <c r="C212" s="142" t="s">
        <v>150</v>
      </c>
      <c r="D212" s="142" t="s">
        <v>152</v>
      </c>
      <c r="E212" s="142"/>
      <c r="F212" s="142"/>
      <c r="G212" s="174">
        <f t="shared" ref="G212:H218" si="19">G213</f>
        <v>1239.8</v>
      </c>
      <c r="H212" s="174">
        <f t="shared" si="19"/>
        <v>1220.4584</v>
      </c>
      <c r="I212" s="168">
        <f t="shared" si="17"/>
        <v>98.439941926117115</v>
      </c>
    </row>
    <row r="213" spans="1:9" ht="15.75">
      <c r="A213" s="141" t="s">
        <v>108</v>
      </c>
      <c r="B213" s="142" t="s">
        <v>4</v>
      </c>
      <c r="C213" s="142" t="s">
        <v>150</v>
      </c>
      <c r="D213" s="142" t="s">
        <v>149</v>
      </c>
      <c r="E213" s="142"/>
      <c r="F213" s="142"/>
      <c r="G213" s="174">
        <f t="shared" si="19"/>
        <v>1239.8</v>
      </c>
      <c r="H213" s="174">
        <f t="shared" si="19"/>
        <v>1220.4584</v>
      </c>
      <c r="I213" s="168">
        <f t="shared" si="17"/>
        <v>98.439941926117115</v>
      </c>
    </row>
    <row r="214" spans="1:9" ht="15.75">
      <c r="A214" s="112" t="s">
        <v>260</v>
      </c>
      <c r="B214" s="109" t="s">
        <v>4</v>
      </c>
      <c r="C214" s="109" t="s">
        <v>150</v>
      </c>
      <c r="D214" s="109" t="s">
        <v>149</v>
      </c>
      <c r="E214" s="109" t="s">
        <v>259</v>
      </c>
      <c r="F214" s="109"/>
      <c r="G214" s="175">
        <f t="shared" si="19"/>
        <v>1239.8</v>
      </c>
      <c r="H214" s="175">
        <f t="shared" si="19"/>
        <v>1220.4584</v>
      </c>
      <c r="I214" s="169">
        <f t="shared" si="17"/>
        <v>98.439941926117115</v>
      </c>
    </row>
    <row r="215" spans="1:9" ht="78.75">
      <c r="A215" s="112" t="s">
        <v>262</v>
      </c>
      <c r="B215" s="109" t="s">
        <v>4</v>
      </c>
      <c r="C215" s="109" t="s">
        <v>150</v>
      </c>
      <c r="D215" s="109" t="s">
        <v>149</v>
      </c>
      <c r="E215" s="109" t="s">
        <v>261</v>
      </c>
      <c r="F215" s="109"/>
      <c r="G215" s="175">
        <f t="shared" si="19"/>
        <v>1239.8</v>
      </c>
      <c r="H215" s="175">
        <f t="shared" si="19"/>
        <v>1220.4584</v>
      </c>
      <c r="I215" s="169">
        <f t="shared" si="17"/>
        <v>98.439941926117115</v>
      </c>
    </row>
    <row r="216" spans="1:9" ht="15.75">
      <c r="A216" s="112" t="s">
        <v>264</v>
      </c>
      <c r="B216" s="109" t="s">
        <v>4</v>
      </c>
      <c r="C216" s="109" t="s">
        <v>150</v>
      </c>
      <c r="D216" s="109" t="s">
        <v>149</v>
      </c>
      <c r="E216" s="109" t="s">
        <v>263</v>
      </c>
      <c r="F216" s="109"/>
      <c r="G216" s="175">
        <f t="shared" si="19"/>
        <v>1239.8</v>
      </c>
      <c r="H216" s="175">
        <f t="shared" si="19"/>
        <v>1220.4584</v>
      </c>
      <c r="I216" s="169">
        <f t="shared" si="17"/>
        <v>98.439941926117115</v>
      </c>
    </row>
    <row r="217" spans="1:9" ht="47.25">
      <c r="A217" s="112" t="s">
        <v>300</v>
      </c>
      <c r="B217" s="109" t="s">
        <v>4</v>
      </c>
      <c r="C217" s="109" t="s">
        <v>150</v>
      </c>
      <c r="D217" s="109" t="s">
        <v>149</v>
      </c>
      <c r="E217" s="109" t="s">
        <v>299</v>
      </c>
      <c r="F217" s="109"/>
      <c r="G217" s="175">
        <f t="shared" si="19"/>
        <v>1239.8</v>
      </c>
      <c r="H217" s="175">
        <f t="shared" si="19"/>
        <v>1220.4584</v>
      </c>
      <c r="I217" s="169">
        <f t="shared" si="17"/>
        <v>98.439941926117115</v>
      </c>
    </row>
    <row r="218" spans="1:9" ht="31.5">
      <c r="A218" s="112" t="s">
        <v>306</v>
      </c>
      <c r="B218" s="109" t="s">
        <v>4</v>
      </c>
      <c r="C218" s="109" t="s">
        <v>150</v>
      </c>
      <c r="D218" s="109" t="s">
        <v>149</v>
      </c>
      <c r="E218" s="109" t="s">
        <v>224</v>
      </c>
      <c r="F218" s="109"/>
      <c r="G218" s="175">
        <f t="shared" si="19"/>
        <v>1239.8</v>
      </c>
      <c r="H218" s="175">
        <f t="shared" si="19"/>
        <v>1220.4584</v>
      </c>
      <c r="I218" s="169">
        <f t="shared" si="17"/>
        <v>98.439941926117115</v>
      </c>
    </row>
    <row r="219" spans="1:9" ht="47.25">
      <c r="A219" s="120" t="s">
        <v>331</v>
      </c>
      <c r="B219" s="117" t="s">
        <v>4</v>
      </c>
      <c r="C219" s="117" t="s">
        <v>150</v>
      </c>
      <c r="D219" s="117" t="s">
        <v>149</v>
      </c>
      <c r="E219" s="117" t="s">
        <v>224</v>
      </c>
      <c r="F219" s="117" t="s">
        <v>332</v>
      </c>
      <c r="G219" s="177">
        <v>1239.8</v>
      </c>
      <c r="H219" s="177">
        <v>1220.4584</v>
      </c>
      <c r="I219" s="169">
        <f t="shared" si="17"/>
        <v>98.439941926117115</v>
      </c>
    </row>
    <row r="220" spans="1:9" ht="15.75">
      <c r="A220" s="122" t="s">
        <v>148</v>
      </c>
      <c r="B220" s="108"/>
      <c r="C220" s="108"/>
      <c r="D220" s="108"/>
      <c r="E220" s="108"/>
      <c r="F220" s="108"/>
      <c r="G220" s="173">
        <f>G212+G204+G187+G174+G150+G140+G113+G103+G89+G81+G73+G61+G54+G12+G43</f>
        <v>136950.72953000001</v>
      </c>
      <c r="H220" s="173">
        <f>H212+H204+H187+H174+H150+H140+H113+H103+H89+H81+H73+H61+H54+H12+H43</f>
        <v>130485.01671000001</v>
      </c>
      <c r="I220" s="167">
        <f t="shared" si="17"/>
        <v>95.278803667428704</v>
      </c>
    </row>
    <row r="222" spans="1:9">
      <c r="G222" s="183"/>
      <c r="H222" s="183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tabSelected="1" workbookViewId="0">
      <selection activeCell="G13" sqref="G13"/>
    </sheetView>
  </sheetViews>
  <sheetFormatPr defaultRowHeight="12.75"/>
  <cols>
    <col min="1" max="1" width="5.85546875" style="46" bestFit="1" customWidth="1"/>
    <col min="2" max="2" width="45.28515625" bestFit="1" customWidth="1"/>
    <col min="3" max="3" width="7.5703125" style="47" customWidth="1"/>
    <col min="4" max="4" width="13.28515625" customWidth="1"/>
    <col min="5" max="5" width="13.42578125" bestFit="1" customWidth="1"/>
    <col min="6" max="6" width="15.42578125" style="145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65" t="s">
        <v>358</v>
      </c>
      <c r="F1" s="265"/>
    </row>
    <row r="2" spans="1:6" ht="15" customHeight="1">
      <c r="B2" s="48"/>
      <c r="D2" s="16"/>
      <c r="E2" s="140" t="s">
        <v>421</v>
      </c>
      <c r="F2" s="140"/>
    </row>
    <row r="3" spans="1:6" ht="15" customHeight="1">
      <c r="E3" s="264" t="s">
        <v>84</v>
      </c>
      <c r="F3" s="264"/>
    </row>
    <row r="4" spans="1:6" ht="15" customHeight="1">
      <c r="E4" s="264" t="s">
        <v>534</v>
      </c>
      <c r="F4" s="264"/>
    </row>
    <row r="5" spans="1:6" ht="12.75" customHeight="1">
      <c r="A5" s="237" t="s">
        <v>424</v>
      </c>
      <c r="B5" s="237"/>
      <c r="C5" s="237"/>
      <c r="D5" s="237"/>
      <c r="E5" s="237"/>
      <c r="F5" s="237"/>
    </row>
    <row r="6" spans="1:6" ht="12.75" customHeight="1">
      <c r="A6" s="237"/>
      <c r="B6" s="237"/>
      <c r="C6" s="237"/>
      <c r="D6" s="237"/>
      <c r="E6" s="237"/>
      <c r="F6" s="237"/>
    </row>
    <row r="7" spans="1:6" ht="12.75" customHeight="1">
      <c r="A7" s="237"/>
      <c r="B7" s="237"/>
      <c r="C7" s="237"/>
      <c r="D7" s="237"/>
      <c r="E7" s="237"/>
      <c r="F7" s="237"/>
    </row>
    <row r="8" spans="1:6" ht="0.75" hidden="1" customHeight="1">
      <c r="A8" s="272"/>
      <c r="B8" s="272"/>
      <c r="C8" s="272"/>
      <c r="D8" s="272"/>
      <c r="E8" s="272"/>
      <c r="F8" s="272"/>
    </row>
    <row r="9" spans="1:6" ht="12.75" customHeight="1">
      <c r="A9" s="266" t="s">
        <v>143</v>
      </c>
      <c r="B9" s="268" t="s">
        <v>144</v>
      </c>
      <c r="C9" s="270" t="s">
        <v>145</v>
      </c>
      <c r="D9" s="271" t="s">
        <v>379</v>
      </c>
      <c r="E9" s="271" t="s">
        <v>423</v>
      </c>
      <c r="F9" s="271" t="s">
        <v>345</v>
      </c>
    </row>
    <row r="10" spans="1:6" s="60" customFormat="1" ht="39" customHeight="1">
      <c r="A10" s="267"/>
      <c r="B10" s="269"/>
      <c r="C10" s="270"/>
      <c r="D10" s="271"/>
      <c r="E10" s="271" t="s">
        <v>111</v>
      </c>
      <c r="F10" s="271" t="s">
        <v>111</v>
      </c>
    </row>
    <row r="11" spans="1:6" s="8" customFormat="1" ht="85.5">
      <c r="A11" s="51"/>
      <c r="B11" s="113" t="s">
        <v>308</v>
      </c>
      <c r="C11" s="149"/>
      <c r="D11" s="148">
        <f>D18+D15+D12</f>
        <v>113096.63</v>
      </c>
      <c r="E11" s="148">
        <f>E18+E15+E12</f>
        <v>108633.28675</v>
      </c>
      <c r="F11" s="148">
        <f>E11/D11*100</f>
        <v>96.053513486652946</v>
      </c>
    </row>
    <row r="12" spans="1:6" s="8" customFormat="1" ht="28.5">
      <c r="A12" s="51">
        <v>1</v>
      </c>
      <c r="B12" s="113" t="s">
        <v>341</v>
      </c>
      <c r="C12" s="186"/>
      <c r="D12" s="50">
        <f>SUM(D13:D14)</f>
        <v>43309.72</v>
      </c>
      <c r="E12" s="50">
        <f>SUM(E13:E14)</f>
        <v>43309.716</v>
      </c>
      <c r="F12" s="50">
        <f>E12/D12*100</f>
        <v>99.99999076419796</v>
      </c>
    </row>
    <row r="13" spans="1:6" s="8" customFormat="1" ht="30">
      <c r="A13" s="56" t="s">
        <v>309</v>
      </c>
      <c r="B13" s="114" t="s">
        <v>384</v>
      </c>
      <c r="C13" s="187" t="s">
        <v>17</v>
      </c>
      <c r="D13" s="49">
        <f>'Приложение 4.1.'!I132</f>
        <v>26443.78</v>
      </c>
      <c r="E13" s="49">
        <f>'Приложение 4.1.'!J132</f>
        <v>26443.775000000001</v>
      </c>
      <c r="F13" s="49">
        <f t="shared" ref="F13:F24" si="0">E13/D13*100</f>
        <v>99.999981091961899</v>
      </c>
    </row>
    <row r="14" spans="1:6" s="8" customFormat="1" ht="30">
      <c r="A14" s="56" t="s">
        <v>310</v>
      </c>
      <c r="B14" s="114" t="s">
        <v>344</v>
      </c>
      <c r="C14" s="187" t="s">
        <v>17</v>
      </c>
      <c r="D14" s="49">
        <f>'Приложение 4.1.'!I127</f>
        <v>16865.939999999999</v>
      </c>
      <c r="E14" s="49">
        <f>'Приложение 4.1.'!J127</f>
        <v>16865.940999999999</v>
      </c>
      <c r="F14" s="49">
        <f t="shared" si="0"/>
        <v>100.00000592910921</v>
      </c>
    </row>
    <row r="15" spans="1:6" s="8" customFormat="1" ht="28.5">
      <c r="A15" s="51" t="s">
        <v>404</v>
      </c>
      <c r="B15" s="113" t="s">
        <v>278</v>
      </c>
      <c r="C15" s="188"/>
      <c r="D15" s="50">
        <f>SUM(D16:D17)</f>
        <v>4179.33</v>
      </c>
      <c r="E15" s="50">
        <f>SUM(E16:E17)</f>
        <v>4150.5976700000001</v>
      </c>
      <c r="F15" s="50">
        <f>E15/D15*100</f>
        <v>99.312513489004218</v>
      </c>
    </row>
    <row r="16" spans="1:6" s="8" customFormat="1" ht="60">
      <c r="A16" s="56" t="s">
        <v>311</v>
      </c>
      <c r="B16" s="114" t="s">
        <v>389</v>
      </c>
      <c r="C16" s="187" t="s">
        <v>17</v>
      </c>
      <c r="D16" s="49">
        <f>'Приложение 4.1.'!I270</f>
        <v>3584.96</v>
      </c>
      <c r="E16" s="49">
        <f>'Приложение 4.1.'!J270</f>
        <v>3556.223</v>
      </c>
      <c r="F16" s="49">
        <f t="shared" si="0"/>
        <v>99.198401097920197</v>
      </c>
    </row>
    <row r="17" spans="1:6" s="8" customFormat="1" ht="45">
      <c r="A17" s="56" t="s">
        <v>313</v>
      </c>
      <c r="B17" s="114" t="s">
        <v>293</v>
      </c>
      <c r="C17" s="187" t="s">
        <v>17</v>
      </c>
      <c r="D17" s="49">
        <f>'Приложение 4.1.'!I265</f>
        <v>594.37</v>
      </c>
      <c r="E17" s="49">
        <f>'Приложение 4.1.'!J265</f>
        <v>594.37467000000004</v>
      </c>
      <c r="F17" s="49">
        <f t="shared" si="0"/>
        <v>100.00078570587345</v>
      </c>
    </row>
    <row r="18" spans="1:6" s="8" customFormat="1" ht="14.25">
      <c r="A18" s="51">
        <v>2</v>
      </c>
      <c r="B18" s="113" t="s">
        <v>323</v>
      </c>
      <c r="C18" s="115"/>
      <c r="D18" s="50">
        <f>SUM(D19:D24)</f>
        <v>65607.58</v>
      </c>
      <c r="E18" s="50">
        <f>SUM(E19:E24)</f>
        <v>61172.973079999996</v>
      </c>
      <c r="F18" s="50">
        <f t="shared" si="0"/>
        <v>93.240709503383584</v>
      </c>
    </row>
    <row r="19" spans="1:6" ht="45">
      <c r="A19" s="56" t="s">
        <v>311</v>
      </c>
      <c r="B19" s="12" t="s">
        <v>312</v>
      </c>
      <c r="C19" s="52" t="s">
        <v>15</v>
      </c>
      <c r="D19" s="49">
        <f>'Приложение 4.1.'!I142</f>
        <v>1133.0999999999999</v>
      </c>
      <c r="E19" s="49">
        <f>'Приложение 4.1.'!J142</f>
        <v>1069.0999999999999</v>
      </c>
      <c r="F19" s="49">
        <f>E19/D19*100</f>
        <v>94.351778307298559</v>
      </c>
    </row>
    <row r="20" spans="1:6" ht="30">
      <c r="A20" s="56" t="s">
        <v>313</v>
      </c>
      <c r="B20" s="12" t="s">
        <v>314</v>
      </c>
      <c r="C20" s="52" t="s">
        <v>33</v>
      </c>
      <c r="D20" s="49">
        <f>'Приложение 4.1.'!I151</f>
        <v>889</v>
      </c>
      <c r="E20" s="49">
        <f>'Приложение 4.1.'!J151</f>
        <v>441.83499999999998</v>
      </c>
      <c r="F20" s="49">
        <f t="shared" si="0"/>
        <v>49.700224971878512</v>
      </c>
    </row>
    <row r="21" spans="1:6" s="55" customFormat="1" ht="60">
      <c r="A21" s="56" t="s">
        <v>315</v>
      </c>
      <c r="B21" s="53" t="s">
        <v>316</v>
      </c>
      <c r="C21" s="52" t="s">
        <v>392</v>
      </c>
      <c r="D21" s="49">
        <f>'Приложение 4.1.'!I156</f>
        <v>46744.44</v>
      </c>
      <c r="E21" s="49">
        <f>'Приложение 4.1.'!J156</f>
        <v>43523.150999999998</v>
      </c>
      <c r="F21" s="49">
        <f t="shared" si="0"/>
        <v>93.108722663058956</v>
      </c>
    </row>
    <row r="22" spans="1:6" ht="60">
      <c r="A22" s="56" t="s">
        <v>317</v>
      </c>
      <c r="B22" s="12" t="s">
        <v>318</v>
      </c>
      <c r="C22" s="52" t="s">
        <v>146</v>
      </c>
      <c r="D22" s="68">
        <f>'Приложение 4.1.'!I199</f>
        <v>16173.54</v>
      </c>
      <c r="E22" s="68">
        <f>'Приложение 4.1.'!J199</f>
        <v>15491.328079999999</v>
      </c>
      <c r="F22" s="49">
        <f t="shared" si="0"/>
        <v>95.781925787428108</v>
      </c>
    </row>
    <row r="23" spans="1:6" ht="30">
      <c r="A23" s="56" t="s">
        <v>319</v>
      </c>
      <c r="B23" s="54" t="s">
        <v>320</v>
      </c>
      <c r="C23" s="52" t="s">
        <v>18</v>
      </c>
      <c r="D23" s="68">
        <f>'Приложение 4.1.'!I248</f>
        <v>657.5</v>
      </c>
      <c r="E23" s="68">
        <f>'Приложение 4.1.'!J248</f>
        <v>647.55899999999997</v>
      </c>
      <c r="F23" s="49">
        <f t="shared" si="0"/>
        <v>98.488060836501901</v>
      </c>
    </row>
    <row r="24" spans="1:6" ht="78.75">
      <c r="A24" s="56" t="s">
        <v>321</v>
      </c>
      <c r="B24" s="57" t="s">
        <v>322</v>
      </c>
      <c r="C24" s="58" t="s">
        <v>25</v>
      </c>
      <c r="D24" s="116">
        <f>'Приложение 4.1.'!I259</f>
        <v>10</v>
      </c>
      <c r="E24" s="116">
        <f>'Приложение 4.1.'!J259</f>
        <v>0</v>
      </c>
      <c r="F24" s="49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4.1.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2024-03-11T11:42:19Z</cp:lastPrinted>
  <dcterms:created xsi:type="dcterms:W3CDTF">1996-10-08T23:32:33Z</dcterms:created>
  <dcterms:modified xsi:type="dcterms:W3CDTF">2024-05-30T08:38:34Z</dcterms:modified>
</cp:coreProperties>
</file>