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3\Исполнение бюджета 2023 год\постановления об исполнении бюджета 2 кв.23\"/>
    </mc:Choice>
  </mc:AlternateContent>
  <xr:revisionPtr revIDLastSave="0" documentId="13_ncr:1_{3F245214-F154-4E76-A457-058268FFEFC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2 на 2023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</workbook>
</file>

<file path=xl/calcChain.xml><?xml version="1.0" encoding="utf-8"?>
<calcChain xmlns="http://schemas.openxmlformats.org/spreadsheetml/2006/main">
  <c r="E21" i="21" l="1"/>
  <c r="D21" i="21"/>
  <c r="F15" i="21"/>
  <c r="E15" i="21"/>
  <c r="D15" i="21"/>
  <c r="E12" i="21"/>
  <c r="D12" i="21"/>
  <c r="H135" i="30" l="1"/>
  <c r="H134" i="30" s="1"/>
  <c r="I123" i="30"/>
  <c r="I124" i="30"/>
  <c r="I125" i="30"/>
  <c r="I126" i="30"/>
  <c r="I127" i="30"/>
  <c r="I128" i="30"/>
  <c r="H124" i="30"/>
  <c r="H125" i="30"/>
  <c r="H130" i="30"/>
  <c r="H110" i="30"/>
  <c r="H196" i="30"/>
  <c r="G196" i="30"/>
  <c r="H191" i="30"/>
  <c r="G190" i="30"/>
  <c r="G192" i="30"/>
  <c r="G191" i="30"/>
  <c r="I189" i="30"/>
  <c r="H186" i="30"/>
  <c r="G186" i="30"/>
  <c r="H188" i="30"/>
  <c r="G188" i="30"/>
  <c r="H187" i="30"/>
  <c r="G187" i="30"/>
  <c r="H155" i="30"/>
  <c r="G155" i="30"/>
  <c r="I157" i="30"/>
  <c r="H97" i="30"/>
  <c r="G97" i="30"/>
  <c r="I98" i="30"/>
  <c r="I97" i="30" s="1"/>
  <c r="I134" i="30" l="1"/>
  <c r="H133" i="30"/>
  <c r="I135" i="30"/>
  <c r="E32" i="17"/>
  <c r="D32" i="17"/>
  <c r="E30" i="17"/>
  <c r="D30" i="17"/>
  <c r="E28" i="17"/>
  <c r="D28" i="17"/>
  <c r="E26" i="17"/>
  <c r="D26" i="17"/>
  <c r="E24" i="17"/>
  <c r="D24" i="17"/>
  <c r="E23" i="17"/>
  <c r="D23" i="17"/>
  <c r="E22" i="17"/>
  <c r="D22" i="17"/>
  <c r="E20" i="17"/>
  <c r="D20" i="17"/>
  <c r="E19" i="17"/>
  <c r="D19" i="17"/>
  <c r="E17" i="17"/>
  <c r="D17" i="17"/>
  <c r="E15" i="17"/>
  <c r="D15" i="17"/>
  <c r="E13" i="17"/>
  <c r="D13" i="17"/>
  <c r="E12" i="17"/>
  <c r="D12" i="17"/>
  <c r="E11" i="17"/>
  <c r="D11" i="17"/>
  <c r="E10" i="17"/>
  <c r="D10" i="17"/>
  <c r="F183" i="29"/>
  <c r="F182" i="29" s="1"/>
  <c r="F191" i="29"/>
  <c r="F199" i="29"/>
  <c r="F210" i="29"/>
  <c r="G183" i="29"/>
  <c r="H190" i="29"/>
  <c r="H185" i="29"/>
  <c r="G147" i="29"/>
  <c r="F147" i="29"/>
  <c r="H150" i="29"/>
  <c r="F106" i="29"/>
  <c r="G97" i="29"/>
  <c r="F97" i="29"/>
  <c r="H98" i="29"/>
  <c r="H97" i="29" s="1"/>
  <c r="H62" i="29"/>
  <c r="D18" i="16"/>
  <c r="E18" i="16"/>
  <c r="C18" i="16"/>
  <c r="D19" i="16"/>
  <c r="E19" i="16"/>
  <c r="C19" i="16"/>
  <c r="D32" i="16"/>
  <c r="E32" i="16"/>
  <c r="C32" i="16"/>
  <c r="E30" i="16"/>
  <c r="D31" i="16"/>
  <c r="E31" i="16"/>
  <c r="E29" i="16" s="1"/>
  <c r="C31" i="16"/>
  <c r="D38" i="23"/>
  <c r="C38" i="23"/>
  <c r="E15" i="16"/>
  <c r="D15" i="16"/>
  <c r="C15" i="16"/>
  <c r="C20" i="16"/>
  <c r="D41" i="23"/>
  <c r="C41" i="23"/>
  <c r="D51" i="23"/>
  <c r="C51" i="23"/>
  <c r="E54" i="23"/>
  <c r="D54" i="23"/>
  <c r="C54" i="23"/>
  <c r="E57" i="23"/>
  <c r="E48" i="23"/>
  <c r="E47" i="23"/>
  <c r="E50" i="23"/>
  <c r="D32" i="23"/>
  <c r="F153" i="29"/>
  <c r="H132" i="29"/>
  <c r="G131" i="29"/>
  <c r="F131" i="29"/>
  <c r="F130" i="29" s="1"/>
  <c r="D16" i="21" s="1"/>
  <c r="G127" i="29"/>
  <c r="G126" i="29" s="1"/>
  <c r="E13" i="21" s="1"/>
  <c r="F129" i="29"/>
  <c r="F128" i="29"/>
  <c r="G118" i="29"/>
  <c r="F118" i="29"/>
  <c r="G61" i="29"/>
  <c r="F61" i="29"/>
  <c r="G15" i="29"/>
  <c r="F15" i="29"/>
  <c r="H20" i="29"/>
  <c r="H17" i="30"/>
  <c r="G17" i="30"/>
  <c r="H132" i="30" l="1"/>
  <c r="I132" i="30" s="1"/>
  <c r="I133" i="30"/>
  <c r="E9" i="17"/>
  <c r="H61" i="29"/>
  <c r="H131" i="29"/>
  <c r="G130" i="29"/>
  <c r="F127" i="29"/>
  <c r="F126" i="29" s="1"/>
  <c r="D13" i="21" s="1"/>
  <c r="H129" i="29"/>
  <c r="H128" i="29"/>
  <c r="H130" i="29" l="1"/>
  <c r="E16" i="21"/>
  <c r="H127" i="29"/>
  <c r="G135" i="30" l="1"/>
  <c r="G134" i="30" s="1"/>
  <c r="G133" i="30" s="1"/>
  <c r="G132" i="30" s="1"/>
  <c r="G127" i="30"/>
  <c r="H127" i="30"/>
  <c r="G125" i="30"/>
  <c r="G62" i="30"/>
  <c r="H64" i="30"/>
  <c r="G64" i="30"/>
  <c r="I65" i="30"/>
  <c r="G124" i="30" l="1"/>
  <c r="G123" i="30" s="1"/>
  <c r="H123" i="30"/>
  <c r="G61" i="30"/>
  <c r="G60" i="30" s="1"/>
  <c r="I64" i="30"/>
  <c r="D20" i="16" l="1"/>
  <c r="D17" i="23"/>
  <c r="D10" i="23"/>
  <c r="E16" i="17" l="1"/>
  <c r="G161" i="29"/>
  <c r="F161" i="29"/>
  <c r="F160" i="29" s="1"/>
  <c r="D17" i="21" s="1"/>
  <c r="G34" i="29"/>
  <c r="G27" i="29"/>
  <c r="G191" i="29"/>
  <c r="G46" i="29"/>
  <c r="G45" i="29" s="1"/>
  <c r="G44" i="29" s="1"/>
  <c r="G43" i="29" s="1"/>
  <c r="G42" i="29" s="1"/>
  <c r="F46" i="29"/>
  <c r="G199" i="29"/>
  <c r="G137" i="29"/>
  <c r="G113" i="29"/>
  <c r="F113" i="29"/>
  <c r="G50" i="29"/>
  <c r="F34" i="29"/>
  <c r="G30" i="29"/>
  <c r="G23" i="29"/>
  <c r="F23" i="29"/>
  <c r="F21" i="29"/>
  <c r="G21" i="29"/>
  <c r="H16" i="29"/>
  <c r="H17" i="29"/>
  <c r="H18" i="29"/>
  <c r="H19" i="29"/>
  <c r="H22" i="29"/>
  <c r="H24" i="29"/>
  <c r="H28" i="29"/>
  <c r="H29" i="29"/>
  <c r="H31" i="29"/>
  <c r="H32" i="29"/>
  <c r="H35" i="29"/>
  <c r="H36" i="29"/>
  <c r="H41" i="29"/>
  <c r="H47" i="29"/>
  <c r="H48" i="29"/>
  <c r="H49" i="29"/>
  <c r="H55" i="29"/>
  <c r="H64" i="29"/>
  <c r="H72" i="29"/>
  <c r="H73" i="29"/>
  <c r="H81" i="29"/>
  <c r="H89" i="29"/>
  <c r="H91" i="29"/>
  <c r="H93" i="29"/>
  <c r="H96" i="29"/>
  <c r="H105" i="29"/>
  <c r="H107" i="29"/>
  <c r="H114" i="29"/>
  <c r="H117" i="29"/>
  <c r="H119" i="29"/>
  <c r="H125" i="29"/>
  <c r="H138" i="29"/>
  <c r="H141" i="29"/>
  <c r="H148" i="29"/>
  <c r="H149" i="29"/>
  <c r="H152" i="29"/>
  <c r="H154" i="29"/>
  <c r="H156" i="29"/>
  <c r="H158" i="29"/>
  <c r="H162" i="29"/>
  <c r="H165" i="29"/>
  <c r="H173" i="29"/>
  <c r="H175" i="29"/>
  <c r="H176" i="29"/>
  <c r="H184" i="29"/>
  <c r="H186" i="29"/>
  <c r="H187" i="29"/>
  <c r="H188" i="29"/>
  <c r="H189" i="29"/>
  <c r="H192" i="29"/>
  <c r="H193" i="29"/>
  <c r="H194" i="29"/>
  <c r="H195" i="29"/>
  <c r="H196" i="29"/>
  <c r="H198" i="29"/>
  <c r="H200" i="29"/>
  <c r="H201" i="29"/>
  <c r="H209" i="29"/>
  <c r="H217" i="29"/>
  <c r="H195" i="30"/>
  <c r="H46" i="30"/>
  <c r="H211" i="30"/>
  <c r="H210" i="30" s="1"/>
  <c r="H209" i="30" s="1"/>
  <c r="H208" i="30" s="1"/>
  <c r="H207" i="30" s="1"/>
  <c r="G211" i="30"/>
  <c r="G210" i="30" s="1"/>
  <c r="G209" i="30" s="1"/>
  <c r="G208" i="30" s="1"/>
  <c r="G207" i="30" s="1"/>
  <c r="G206" i="30" s="1"/>
  <c r="H203" i="30"/>
  <c r="H202" i="30" s="1"/>
  <c r="G203" i="30"/>
  <c r="G202" i="30" s="1"/>
  <c r="G201" i="30" s="1"/>
  <c r="G200" i="30" s="1"/>
  <c r="G199" i="30" s="1"/>
  <c r="G198" i="30" s="1"/>
  <c r="H190" i="30"/>
  <c r="G195" i="30"/>
  <c r="H193" i="30"/>
  <c r="G193" i="30"/>
  <c r="H178" i="30"/>
  <c r="G178" i="30"/>
  <c r="H176" i="30"/>
  <c r="G176" i="30"/>
  <c r="H168" i="30"/>
  <c r="H167" i="30" s="1"/>
  <c r="H166" i="30" s="1"/>
  <c r="G168" i="30"/>
  <c r="G167" i="30" s="1"/>
  <c r="G166" i="30" s="1"/>
  <c r="H164" i="30"/>
  <c r="G164" i="30"/>
  <c r="H162" i="30"/>
  <c r="G162" i="30"/>
  <c r="H160" i="30"/>
  <c r="G160" i="30"/>
  <c r="H158" i="30"/>
  <c r="G158" i="30"/>
  <c r="G154" i="30" s="1"/>
  <c r="G153" i="30" s="1"/>
  <c r="G148" i="30" s="1"/>
  <c r="H151" i="30"/>
  <c r="H150" i="30" s="1"/>
  <c r="H149" i="30" s="1"/>
  <c r="G151" i="30"/>
  <c r="G150" i="30" s="1"/>
  <c r="G149" i="30" s="1"/>
  <c r="H141" i="30"/>
  <c r="G141" i="30"/>
  <c r="G140" i="30" s="1"/>
  <c r="H144" i="30"/>
  <c r="H143" i="30" s="1"/>
  <c r="G144" i="30"/>
  <c r="G143" i="30" s="1"/>
  <c r="H114" i="30"/>
  <c r="G114" i="30"/>
  <c r="H116" i="30"/>
  <c r="G116" i="30"/>
  <c r="H119" i="30"/>
  <c r="H118" i="30" s="1"/>
  <c r="G119" i="30"/>
  <c r="G118" i="30" s="1"/>
  <c r="H129" i="30"/>
  <c r="G130" i="30"/>
  <c r="G129" i="30" s="1"/>
  <c r="G122" i="30" s="1"/>
  <c r="H106" i="30"/>
  <c r="G106" i="30"/>
  <c r="H104" i="30"/>
  <c r="G104" i="30"/>
  <c r="H95" i="30"/>
  <c r="H94" i="30" s="1"/>
  <c r="G95" i="30"/>
  <c r="G94" i="30" s="1"/>
  <c r="H88" i="30"/>
  <c r="H90" i="30"/>
  <c r="H92" i="30"/>
  <c r="G92" i="30"/>
  <c r="G90" i="30"/>
  <c r="G88" i="30"/>
  <c r="H80" i="30"/>
  <c r="G80" i="30"/>
  <c r="G79" i="30" s="1"/>
  <c r="G78" i="30" s="1"/>
  <c r="G77" i="30" s="1"/>
  <c r="G76" i="30" s="1"/>
  <c r="G75" i="30" s="1"/>
  <c r="H72" i="30"/>
  <c r="H71" i="30" s="1"/>
  <c r="H70" i="30" s="1"/>
  <c r="H69" i="30" s="1"/>
  <c r="H68" i="30" s="1"/>
  <c r="H67" i="30" s="1"/>
  <c r="H66" i="30" s="1"/>
  <c r="G72" i="30"/>
  <c r="H62" i="30"/>
  <c r="H55" i="30"/>
  <c r="H54" i="30" s="1"/>
  <c r="H53" i="30" s="1"/>
  <c r="G55" i="30"/>
  <c r="G54" i="30" s="1"/>
  <c r="G53" i="30" s="1"/>
  <c r="G52" i="30" s="1"/>
  <c r="G51" i="30" s="1"/>
  <c r="G50" i="30" s="1"/>
  <c r="H48" i="30"/>
  <c r="G48" i="30"/>
  <c r="G46" i="30"/>
  <c r="H44" i="30"/>
  <c r="G44" i="30"/>
  <c r="H37" i="30"/>
  <c r="H36" i="30" s="1"/>
  <c r="G37" i="30"/>
  <c r="G36" i="30" s="1"/>
  <c r="G35" i="30" s="1"/>
  <c r="G34" i="30" s="1"/>
  <c r="H32" i="30"/>
  <c r="H31" i="30" s="1"/>
  <c r="G32" i="30"/>
  <c r="H29" i="30"/>
  <c r="G29" i="30"/>
  <c r="H27" i="30"/>
  <c r="G27" i="30"/>
  <c r="H23" i="30"/>
  <c r="G23" i="30"/>
  <c r="H21" i="30"/>
  <c r="G21" i="30"/>
  <c r="I18" i="30"/>
  <c r="I19" i="30"/>
  <c r="I22" i="30"/>
  <c r="I24" i="30"/>
  <c r="I28" i="30"/>
  <c r="I30" i="30"/>
  <c r="I33" i="30"/>
  <c r="I38" i="30"/>
  <c r="I45" i="30"/>
  <c r="I47" i="30"/>
  <c r="I49" i="30"/>
  <c r="I56" i="30"/>
  <c r="I63" i="30"/>
  <c r="I73" i="30"/>
  <c r="I81" i="30"/>
  <c r="I89" i="30"/>
  <c r="I91" i="30"/>
  <c r="I93" i="30"/>
  <c r="I96" i="30"/>
  <c r="I105" i="30"/>
  <c r="I107" i="30"/>
  <c r="I115" i="30"/>
  <c r="I117" i="30"/>
  <c r="I120" i="30"/>
  <c r="I131" i="30"/>
  <c r="I142" i="30"/>
  <c r="I145" i="30"/>
  <c r="I152" i="30"/>
  <c r="I156" i="30"/>
  <c r="I159" i="30"/>
  <c r="I161" i="30"/>
  <c r="I163" i="30"/>
  <c r="I165" i="30"/>
  <c r="I169" i="30"/>
  <c r="I177" i="30"/>
  <c r="I179" i="30"/>
  <c r="I187" i="30"/>
  <c r="I188" i="30"/>
  <c r="I191" i="30"/>
  <c r="I192" i="30"/>
  <c r="I194" i="30"/>
  <c r="I196" i="30"/>
  <c r="I204" i="30"/>
  <c r="I212" i="30"/>
  <c r="D30" i="16"/>
  <c r="D29" i="16" s="1"/>
  <c r="C30" i="16"/>
  <c r="C29" i="16" s="1"/>
  <c r="D28" i="16"/>
  <c r="C28" i="16"/>
  <c r="D27" i="16"/>
  <c r="C27" i="16"/>
  <c r="D25" i="16"/>
  <c r="C25" i="16"/>
  <c r="D24" i="16"/>
  <c r="C24" i="16"/>
  <c r="D23" i="16"/>
  <c r="C23" i="16"/>
  <c r="D22" i="16"/>
  <c r="C22" i="16"/>
  <c r="D21" i="16"/>
  <c r="C21" i="16"/>
  <c r="D17" i="16"/>
  <c r="C17" i="16"/>
  <c r="D14" i="16"/>
  <c r="D13" i="16" s="1"/>
  <c r="D31" i="23"/>
  <c r="D29" i="23"/>
  <c r="D27" i="23"/>
  <c r="D24" i="23"/>
  <c r="E53" i="23"/>
  <c r="E52" i="23"/>
  <c r="E49" i="23"/>
  <c r="E46" i="23"/>
  <c r="E45" i="23"/>
  <c r="E44" i="23"/>
  <c r="E43" i="23"/>
  <c r="E42" i="23"/>
  <c r="E34" i="23"/>
  <c r="E33" i="23"/>
  <c r="E30" i="23"/>
  <c r="E28" i="23"/>
  <c r="E25" i="23"/>
  <c r="E23" i="23"/>
  <c r="E20" i="23"/>
  <c r="E18" i="23"/>
  <c r="E11" i="23"/>
  <c r="C10" i="23"/>
  <c r="C17" i="23"/>
  <c r="C22" i="23"/>
  <c r="C24" i="23"/>
  <c r="C27" i="23"/>
  <c r="C29" i="23"/>
  <c r="C32" i="23"/>
  <c r="E39" i="23"/>
  <c r="F19" i="17"/>
  <c r="E14" i="17"/>
  <c r="G153" i="29"/>
  <c r="H122" i="30" l="1"/>
  <c r="G113" i="30"/>
  <c r="G16" i="30"/>
  <c r="G15" i="30" s="1"/>
  <c r="C16" i="16"/>
  <c r="D16" i="16"/>
  <c r="C37" i="23"/>
  <c r="E24" i="16"/>
  <c r="C31" i="23"/>
  <c r="E31" i="23" s="1"/>
  <c r="E32" i="23"/>
  <c r="H161" i="29"/>
  <c r="H21" i="29"/>
  <c r="G160" i="29"/>
  <c r="E17" i="21" s="1"/>
  <c r="F17" i="21" s="1"/>
  <c r="H154" i="30"/>
  <c r="H153" i="30" s="1"/>
  <c r="H148" i="30" s="1"/>
  <c r="H147" i="30" s="1"/>
  <c r="G112" i="30"/>
  <c r="I193" i="30"/>
  <c r="I178" i="30"/>
  <c r="I164" i="30"/>
  <c r="H61" i="30"/>
  <c r="H60" i="30" s="1"/>
  <c r="H59" i="30" s="1"/>
  <c r="H58" i="30" s="1"/>
  <c r="H57" i="30" s="1"/>
  <c r="I176" i="30"/>
  <c r="I92" i="30"/>
  <c r="G185" i="30"/>
  <c r="G184" i="30" s="1"/>
  <c r="G183" i="30" s="1"/>
  <c r="G182" i="30" s="1"/>
  <c r="G181" i="30" s="1"/>
  <c r="G180" i="30" s="1"/>
  <c r="I195" i="30"/>
  <c r="I80" i="30"/>
  <c r="I168" i="30"/>
  <c r="I160" i="30"/>
  <c r="G175" i="30"/>
  <c r="G174" i="30" s="1"/>
  <c r="G173" i="30" s="1"/>
  <c r="G172" i="30" s="1"/>
  <c r="G171" i="30" s="1"/>
  <c r="F26" i="17" s="1"/>
  <c r="I190" i="30"/>
  <c r="I46" i="30"/>
  <c r="I211" i="30"/>
  <c r="I167" i="30"/>
  <c r="H26" i="30"/>
  <c r="H25" i="30" s="1"/>
  <c r="G197" i="30"/>
  <c r="G205" i="30"/>
  <c r="I55" i="30"/>
  <c r="I210" i="30"/>
  <c r="I116" i="30"/>
  <c r="I162" i="30"/>
  <c r="G103" i="30"/>
  <c r="G102" i="30" s="1"/>
  <c r="I141" i="30"/>
  <c r="I186" i="30"/>
  <c r="I203" i="30"/>
  <c r="C26" i="16"/>
  <c r="D26" i="16"/>
  <c r="E27" i="16"/>
  <c r="E17" i="16"/>
  <c r="E22" i="16"/>
  <c r="E23" i="16"/>
  <c r="E21" i="16"/>
  <c r="C14" i="16"/>
  <c r="E28" i="16"/>
  <c r="F13" i="21"/>
  <c r="H153" i="29"/>
  <c r="H113" i="29"/>
  <c r="H23" i="29"/>
  <c r="I149" i="30"/>
  <c r="H201" i="30"/>
  <c r="H200" i="30" s="1"/>
  <c r="I202" i="30"/>
  <c r="I207" i="30"/>
  <c r="H206" i="30"/>
  <c r="I209" i="30"/>
  <c r="I208" i="30"/>
  <c r="H185" i="30"/>
  <c r="H184" i="30" s="1"/>
  <c r="H175" i="30"/>
  <c r="I155" i="30"/>
  <c r="H140" i="30"/>
  <c r="I140" i="30" s="1"/>
  <c r="H113" i="30"/>
  <c r="H112" i="30" s="1"/>
  <c r="H43" i="30"/>
  <c r="H42" i="30" s="1"/>
  <c r="H41" i="30" s="1"/>
  <c r="H40" i="30" s="1"/>
  <c r="H39" i="30" s="1"/>
  <c r="G139" i="30"/>
  <c r="H79" i="30"/>
  <c r="I79" i="30" s="1"/>
  <c r="I17" i="30"/>
  <c r="I119" i="30"/>
  <c r="I114" i="30"/>
  <c r="I144" i="30"/>
  <c r="I158" i="30"/>
  <c r="I151" i="30"/>
  <c r="I95" i="30"/>
  <c r="I32" i="30"/>
  <c r="I44" i="30"/>
  <c r="I130" i="30"/>
  <c r="I129" i="30" s="1"/>
  <c r="I118" i="30"/>
  <c r="I143" i="30"/>
  <c r="I150" i="30"/>
  <c r="I21" i="30"/>
  <c r="I29" i="30"/>
  <c r="I48" i="30"/>
  <c r="I62" i="30"/>
  <c r="G87" i="30"/>
  <c r="G86" i="30" s="1"/>
  <c r="G85" i="30" s="1"/>
  <c r="I106" i="30"/>
  <c r="I90" i="30"/>
  <c r="H87" i="30"/>
  <c r="H86" i="30" s="1"/>
  <c r="H85" i="30" s="1"/>
  <c r="H103" i="30"/>
  <c r="H102" i="30" s="1"/>
  <c r="H101" i="30" s="1"/>
  <c r="H100" i="30" s="1"/>
  <c r="H99" i="30" s="1"/>
  <c r="F17" i="17"/>
  <c r="G74" i="30"/>
  <c r="G26" i="30"/>
  <c r="I54" i="30"/>
  <c r="G43" i="30"/>
  <c r="G42" i="30" s="1"/>
  <c r="G41" i="30" s="1"/>
  <c r="I88" i="30"/>
  <c r="I53" i="30"/>
  <c r="I104" i="30"/>
  <c r="I23" i="30"/>
  <c r="H52" i="30"/>
  <c r="H51" i="30" s="1"/>
  <c r="I72" i="30"/>
  <c r="I94" i="30"/>
  <c r="G71" i="30"/>
  <c r="F12" i="17"/>
  <c r="I36" i="30"/>
  <c r="H35" i="30"/>
  <c r="G31" i="30"/>
  <c r="I31" i="30" s="1"/>
  <c r="I37" i="30"/>
  <c r="I27" i="30"/>
  <c r="H16" i="30"/>
  <c r="H15" i="30" s="1"/>
  <c r="E25" i="16"/>
  <c r="E17" i="23"/>
  <c r="C26" i="23"/>
  <c r="C9" i="23" s="1"/>
  <c r="F174" i="29"/>
  <c r="G164" i="29"/>
  <c r="F164" i="29"/>
  <c r="F163" i="29" s="1"/>
  <c r="G140" i="29"/>
  <c r="G139" i="29" s="1"/>
  <c r="F137" i="29"/>
  <c r="F140" i="29"/>
  <c r="F139" i="29" s="1"/>
  <c r="H126" i="29"/>
  <c r="G116" i="29"/>
  <c r="F116" i="29"/>
  <c r="F115" i="29" s="1"/>
  <c r="H118" i="29"/>
  <c r="G63" i="29"/>
  <c r="G60" i="29" s="1"/>
  <c r="F63" i="29"/>
  <c r="G54" i="29"/>
  <c r="F54" i="29"/>
  <c r="F53" i="29" s="1"/>
  <c r="F52" i="29" s="1"/>
  <c r="F51" i="29" s="1"/>
  <c r="F50" i="29" s="1"/>
  <c r="H50" i="29" s="1"/>
  <c r="F33" i="29"/>
  <c r="F30" i="29"/>
  <c r="H30" i="29" s="1"/>
  <c r="F27" i="29"/>
  <c r="G216" i="29"/>
  <c r="F216" i="29"/>
  <c r="F215" i="29" s="1"/>
  <c r="F214" i="29" s="1"/>
  <c r="F213" i="29" s="1"/>
  <c r="F212" i="29" s="1"/>
  <c r="F211" i="29" s="1"/>
  <c r="G208" i="29"/>
  <c r="F208" i="29"/>
  <c r="F207" i="29" s="1"/>
  <c r="F206" i="29" s="1"/>
  <c r="F205" i="29" s="1"/>
  <c r="F204" i="29" s="1"/>
  <c r="F203" i="29" s="1"/>
  <c r="F202" i="29" s="1"/>
  <c r="H199" i="29"/>
  <c r="G197" i="29"/>
  <c r="F197" i="29"/>
  <c r="G172" i="29"/>
  <c r="F172" i="29"/>
  <c r="G174" i="29"/>
  <c r="G157" i="29"/>
  <c r="F157" i="29"/>
  <c r="G155" i="29"/>
  <c r="F155" i="29"/>
  <c r="G151" i="29"/>
  <c r="F151" i="29"/>
  <c r="H147" i="29"/>
  <c r="G124" i="29"/>
  <c r="G123" i="29" s="1"/>
  <c r="G122" i="29" s="1"/>
  <c r="G121" i="29" s="1"/>
  <c r="G120" i="29" s="1"/>
  <c r="F124" i="29"/>
  <c r="G104" i="29"/>
  <c r="F104" i="29"/>
  <c r="G106" i="29"/>
  <c r="G88" i="29"/>
  <c r="F88" i="29"/>
  <c r="G90" i="29"/>
  <c r="F90" i="29"/>
  <c r="G92" i="29"/>
  <c r="F92" i="29"/>
  <c r="G95" i="29"/>
  <c r="F95" i="29"/>
  <c r="F94" i="29" s="1"/>
  <c r="D24" i="21" s="1"/>
  <c r="G80" i="29"/>
  <c r="F80" i="29"/>
  <c r="F79" i="29" s="1"/>
  <c r="F78" i="29" s="1"/>
  <c r="F77" i="29" s="1"/>
  <c r="F76" i="29" s="1"/>
  <c r="F75" i="29" s="1"/>
  <c r="G71" i="29"/>
  <c r="F71" i="29"/>
  <c r="F70" i="29" s="1"/>
  <c r="F69" i="29" s="1"/>
  <c r="F68" i="29" s="1"/>
  <c r="F67" i="29" s="1"/>
  <c r="F66" i="29" s="1"/>
  <c r="F65" i="29" s="1"/>
  <c r="G40" i="29"/>
  <c r="F40" i="29"/>
  <c r="F39" i="29" s="1"/>
  <c r="F38" i="29" s="1"/>
  <c r="F37" i="29" s="1"/>
  <c r="F14" i="29"/>
  <c r="F13" i="29" s="1"/>
  <c r="H121" i="30" l="1"/>
  <c r="I122" i="30"/>
  <c r="F146" i="29"/>
  <c r="F145" i="29" s="1"/>
  <c r="F87" i="29"/>
  <c r="F86" i="29" s="1"/>
  <c r="F16" i="21"/>
  <c r="D14" i="21"/>
  <c r="E14" i="16"/>
  <c r="C13" i="16"/>
  <c r="E16" i="16"/>
  <c r="F159" i="29"/>
  <c r="H160" i="29"/>
  <c r="H137" i="29"/>
  <c r="F136" i="29"/>
  <c r="F135" i="29" s="1"/>
  <c r="F134" i="29" s="1"/>
  <c r="F133" i="29" s="1"/>
  <c r="F60" i="29"/>
  <c r="F59" i="29" s="1"/>
  <c r="F58" i="29" s="1"/>
  <c r="F57" i="29" s="1"/>
  <c r="F56" i="29" s="1"/>
  <c r="G146" i="29"/>
  <c r="G145" i="29" s="1"/>
  <c r="H205" i="30"/>
  <c r="I205" i="30" s="1"/>
  <c r="F32" i="17"/>
  <c r="I61" i="30"/>
  <c r="F28" i="17"/>
  <c r="H84" i="30"/>
  <c r="H146" i="30"/>
  <c r="E21" i="17" s="1"/>
  <c r="H139" i="30"/>
  <c r="H138" i="30" s="1"/>
  <c r="H137" i="30" s="1"/>
  <c r="I87" i="30"/>
  <c r="G170" i="30"/>
  <c r="I154" i="30"/>
  <c r="I201" i="30"/>
  <c r="I41" i="30"/>
  <c r="G40" i="30"/>
  <c r="G39" i="30" s="1"/>
  <c r="I39" i="30" s="1"/>
  <c r="H14" i="30"/>
  <c r="I166" i="30"/>
  <c r="I153" i="30"/>
  <c r="I42" i="30"/>
  <c r="H78" i="30"/>
  <c r="H77" i="30" s="1"/>
  <c r="H76" i="30" s="1"/>
  <c r="H75" i="30" s="1"/>
  <c r="I26" i="30"/>
  <c r="G25" i="30"/>
  <c r="G14" i="30" s="1"/>
  <c r="D33" i="16"/>
  <c r="E26" i="16"/>
  <c r="F123" i="29"/>
  <c r="F122" i="29" s="1"/>
  <c r="H104" i="29"/>
  <c r="H151" i="29"/>
  <c r="H88" i="29"/>
  <c r="H183" i="29"/>
  <c r="H197" i="29"/>
  <c r="H157" i="29"/>
  <c r="F45" i="29"/>
  <c r="H46" i="29"/>
  <c r="H92" i="29"/>
  <c r="H27" i="29"/>
  <c r="G115" i="29"/>
  <c r="H116" i="29"/>
  <c r="H106" i="29"/>
  <c r="G53" i="29"/>
  <c r="H54" i="29"/>
  <c r="G79" i="29"/>
  <c r="H80" i="29"/>
  <c r="H124" i="29"/>
  <c r="H191" i="29"/>
  <c r="G39" i="29"/>
  <c r="H40" i="29"/>
  <c r="H90" i="29"/>
  <c r="H155" i="29"/>
  <c r="H174" i="29"/>
  <c r="G215" i="29"/>
  <c r="H216" i="29"/>
  <c r="G163" i="29"/>
  <c r="H164" i="29"/>
  <c r="H140" i="29"/>
  <c r="G207" i="29"/>
  <c r="H208" i="29"/>
  <c r="G94" i="29"/>
  <c r="H95" i="29"/>
  <c r="H63" i="29"/>
  <c r="G70" i="29"/>
  <c r="H71" i="29"/>
  <c r="H172" i="29"/>
  <c r="G33" i="29"/>
  <c r="H33" i="29" s="1"/>
  <c r="H34" i="29"/>
  <c r="G14" i="29"/>
  <c r="H15" i="29"/>
  <c r="H199" i="30"/>
  <c r="I200" i="30"/>
  <c r="I206" i="30"/>
  <c r="I185" i="30"/>
  <c r="I184" i="30"/>
  <c r="H183" i="30"/>
  <c r="I175" i="30"/>
  <c r="H174" i="30"/>
  <c r="H111" i="30"/>
  <c r="I103" i="30"/>
  <c r="I113" i="30"/>
  <c r="G111" i="30"/>
  <c r="G110" i="30" s="1"/>
  <c r="G109" i="30" s="1"/>
  <c r="G138" i="30"/>
  <c r="G137" i="30" s="1"/>
  <c r="G121" i="30" s="1"/>
  <c r="I15" i="30"/>
  <c r="I52" i="30"/>
  <c r="I16" i="30"/>
  <c r="I43" i="30"/>
  <c r="I60" i="30"/>
  <c r="G59" i="30"/>
  <c r="I102" i="30"/>
  <c r="G101" i="30"/>
  <c r="I86" i="30"/>
  <c r="H50" i="30"/>
  <c r="I50" i="30" s="1"/>
  <c r="I51" i="30"/>
  <c r="G70" i="30"/>
  <c r="I71" i="30"/>
  <c r="I35" i="30"/>
  <c r="H34" i="30"/>
  <c r="I34" i="30" s="1"/>
  <c r="C8" i="23"/>
  <c r="F74" i="29"/>
  <c r="D20" i="21" s="1"/>
  <c r="F112" i="29"/>
  <c r="F111" i="29" s="1"/>
  <c r="F110" i="29" s="1"/>
  <c r="F85" i="29"/>
  <c r="F103" i="29"/>
  <c r="F102" i="29" s="1"/>
  <c r="F101" i="29" s="1"/>
  <c r="F100" i="29" s="1"/>
  <c r="F99" i="29" s="1"/>
  <c r="D19" i="21" s="1"/>
  <c r="G87" i="29"/>
  <c r="G86" i="29" s="1"/>
  <c r="G85" i="29" s="1"/>
  <c r="G171" i="29"/>
  <c r="F26" i="29"/>
  <c r="F25" i="29" s="1"/>
  <c r="F12" i="29" s="1"/>
  <c r="F11" i="29" s="1"/>
  <c r="F10" i="29" s="1"/>
  <c r="G26" i="29"/>
  <c r="G103" i="29"/>
  <c r="F171" i="29"/>
  <c r="F170" i="29" s="1"/>
  <c r="F169" i="29" s="1"/>
  <c r="F168" i="29" s="1"/>
  <c r="F167" i="29" s="1"/>
  <c r="F166" i="29" s="1"/>
  <c r="D23" i="21" s="1"/>
  <c r="F181" i="29"/>
  <c r="F180" i="29" s="1"/>
  <c r="F179" i="29" s="1"/>
  <c r="G182" i="29"/>
  <c r="H109" i="30" l="1"/>
  <c r="I121" i="30"/>
  <c r="H83" i="30"/>
  <c r="H82" i="30" s="1"/>
  <c r="H163" i="29"/>
  <c r="E14" i="21"/>
  <c r="G159" i="29"/>
  <c r="G144" i="29" s="1"/>
  <c r="G143" i="29" s="1"/>
  <c r="G142" i="29" s="1"/>
  <c r="H145" i="29"/>
  <c r="H115" i="29"/>
  <c r="G112" i="29"/>
  <c r="G111" i="29" s="1"/>
  <c r="G110" i="29" s="1"/>
  <c r="H146" i="29"/>
  <c r="H136" i="30"/>
  <c r="F11" i="17"/>
  <c r="I40" i="30"/>
  <c r="I139" i="30"/>
  <c r="I76" i="30"/>
  <c r="I138" i="30"/>
  <c r="I77" i="30"/>
  <c r="H12" i="30"/>
  <c r="G147" i="30"/>
  <c r="G146" i="30" s="1"/>
  <c r="I78" i="30"/>
  <c r="H122" i="29"/>
  <c r="F121" i="29"/>
  <c r="H123" i="29"/>
  <c r="F178" i="29"/>
  <c r="G214" i="29"/>
  <c r="H215" i="29"/>
  <c r="G69" i="29"/>
  <c r="H70" i="29"/>
  <c r="G52" i="29"/>
  <c r="H53" i="29"/>
  <c r="G206" i="29"/>
  <c r="H207" i="29"/>
  <c r="F44" i="29"/>
  <c r="H45" i="29"/>
  <c r="H87" i="29"/>
  <c r="G136" i="29"/>
  <c r="H139" i="29"/>
  <c r="E24" i="21"/>
  <c r="F24" i="21" s="1"/>
  <c r="H94" i="29"/>
  <c r="G102" i="29"/>
  <c r="H103" i="29"/>
  <c r="G59" i="29"/>
  <c r="H60" i="29"/>
  <c r="G181" i="29"/>
  <c r="H182" i="29"/>
  <c r="G170" i="29"/>
  <c r="H171" i="29"/>
  <c r="G38" i="29"/>
  <c r="H39" i="29"/>
  <c r="G78" i="29"/>
  <c r="H79" i="29"/>
  <c r="G25" i="29"/>
  <c r="H25" i="29" s="1"/>
  <c r="H26" i="29"/>
  <c r="G13" i="29"/>
  <c r="H13" i="29" s="1"/>
  <c r="H14" i="29"/>
  <c r="H198" i="30"/>
  <c r="F30" i="17" s="1"/>
  <c r="I199" i="30"/>
  <c r="H182" i="30"/>
  <c r="I183" i="30"/>
  <c r="H173" i="30"/>
  <c r="I174" i="30"/>
  <c r="I111" i="30"/>
  <c r="I112" i="30"/>
  <c r="I137" i="30"/>
  <c r="G136" i="30"/>
  <c r="F23" i="17" s="1"/>
  <c r="G100" i="30"/>
  <c r="I101" i="30"/>
  <c r="H74" i="30"/>
  <c r="I74" i="30" s="1"/>
  <c r="I75" i="30"/>
  <c r="I59" i="30"/>
  <c r="G58" i="30"/>
  <c r="I85" i="30"/>
  <c r="G84" i="30"/>
  <c r="G69" i="30"/>
  <c r="I70" i="30"/>
  <c r="I25" i="30"/>
  <c r="G12" i="30"/>
  <c r="H13" i="30"/>
  <c r="C58" i="23"/>
  <c r="F12" i="21" l="1"/>
  <c r="F14" i="21"/>
  <c r="F120" i="29"/>
  <c r="H120" i="29" s="1"/>
  <c r="H112" i="29"/>
  <c r="H111" i="29"/>
  <c r="H159" i="29"/>
  <c r="H108" i="30"/>
  <c r="I147" i="30"/>
  <c r="H11" i="30"/>
  <c r="I148" i="30"/>
  <c r="G84" i="29"/>
  <c r="G83" i="29" s="1"/>
  <c r="H121" i="29"/>
  <c r="F144" i="29"/>
  <c r="F143" i="29" s="1"/>
  <c r="F84" i="29"/>
  <c r="G77" i="29"/>
  <c r="H78" i="29"/>
  <c r="G205" i="29"/>
  <c r="H206" i="29"/>
  <c r="G37" i="29"/>
  <c r="H37" i="29" s="1"/>
  <c r="H38" i="29"/>
  <c r="G58" i="29"/>
  <c r="H59" i="29"/>
  <c r="G169" i="29"/>
  <c r="H170" i="29"/>
  <c r="G135" i="29"/>
  <c r="H136" i="29"/>
  <c r="H86" i="29"/>
  <c r="H51" i="29"/>
  <c r="H52" i="29"/>
  <c r="G213" i="29"/>
  <c r="H214" i="29"/>
  <c r="G109" i="29"/>
  <c r="H110" i="29"/>
  <c r="G180" i="29"/>
  <c r="H181" i="29"/>
  <c r="G101" i="29"/>
  <c r="H102" i="29"/>
  <c r="F43" i="29"/>
  <c r="H44" i="29"/>
  <c r="G68" i="29"/>
  <c r="H69" i="29"/>
  <c r="F177" i="29"/>
  <c r="G12" i="29"/>
  <c r="H12" i="29" s="1"/>
  <c r="I146" i="30"/>
  <c r="F24" i="17"/>
  <c r="H197" i="30"/>
  <c r="I197" i="30" s="1"/>
  <c r="I198" i="30"/>
  <c r="H181" i="30"/>
  <c r="I182" i="30"/>
  <c r="H172" i="30"/>
  <c r="I173" i="30"/>
  <c r="I110" i="30"/>
  <c r="I136" i="30"/>
  <c r="G83" i="30"/>
  <c r="I84" i="30"/>
  <c r="G99" i="30"/>
  <c r="G82" i="30" s="1"/>
  <c r="I100" i="30"/>
  <c r="I58" i="30"/>
  <c r="G57" i="30"/>
  <c r="G11" i="30" s="1"/>
  <c r="G68" i="30"/>
  <c r="I69" i="30"/>
  <c r="I14" i="30"/>
  <c r="G13" i="30"/>
  <c r="D22" i="21" l="1"/>
  <c r="F218" i="29"/>
  <c r="F109" i="29"/>
  <c r="H109" i="29" s="1"/>
  <c r="F21" i="21"/>
  <c r="H144" i="29"/>
  <c r="I11" i="30"/>
  <c r="H85" i="29"/>
  <c r="H180" i="29"/>
  <c r="G179" i="29"/>
  <c r="G57" i="29"/>
  <c r="H58" i="29"/>
  <c r="D18" i="21"/>
  <c r="D11" i="21" s="1"/>
  <c r="G100" i="29"/>
  <c r="H101" i="29"/>
  <c r="F142" i="29"/>
  <c r="H143" i="29"/>
  <c r="G212" i="29"/>
  <c r="H213" i="29"/>
  <c r="G134" i="29"/>
  <c r="H135" i="29"/>
  <c r="G67" i="29"/>
  <c r="H68" i="29"/>
  <c r="G76" i="29"/>
  <c r="H77" i="29"/>
  <c r="G168" i="29"/>
  <c r="H169" i="29"/>
  <c r="G204" i="29"/>
  <c r="H205" i="29"/>
  <c r="F42" i="29"/>
  <c r="F9" i="29" s="1"/>
  <c r="H43" i="29"/>
  <c r="F83" i="29"/>
  <c r="H84" i="29"/>
  <c r="G11" i="29"/>
  <c r="G10" i="29" s="1"/>
  <c r="I83" i="30"/>
  <c r="I82" i="30"/>
  <c r="H180" i="30"/>
  <c r="I181" i="30"/>
  <c r="H171" i="30"/>
  <c r="I172" i="30"/>
  <c r="I109" i="30"/>
  <c r="I99" i="30"/>
  <c r="I57" i="30"/>
  <c r="F13" i="17"/>
  <c r="G67" i="30"/>
  <c r="I68" i="30"/>
  <c r="I12" i="30"/>
  <c r="I13" i="30"/>
  <c r="E41" i="23"/>
  <c r="E13" i="16"/>
  <c r="E29" i="23"/>
  <c r="E24" i="23"/>
  <c r="D22" i="23"/>
  <c r="E10" i="23"/>
  <c r="I180" i="30" l="1"/>
  <c r="G108" i="30"/>
  <c r="I108" i="30" s="1"/>
  <c r="G213" i="30"/>
  <c r="F22" i="17"/>
  <c r="E51" i="23"/>
  <c r="E22" i="23"/>
  <c r="C33" i="16"/>
  <c r="E33" i="16" s="1"/>
  <c r="G178" i="29"/>
  <c r="H179" i="29"/>
  <c r="H57" i="29"/>
  <c r="G56" i="29"/>
  <c r="H56" i="29" s="1"/>
  <c r="G167" i="29"/>
  <c r="H168" i="29"/>
  <c r="G133" i="29"/>
  <c r="H134" i="29"/>
  <c r="G99" i="29"/>
  <c r="E19" i="21" s="1"/>
  <c r="H100" i="29"/>
  <c r="H42" i="29"/>
  <c r="G75" i="29"/>
  <c r="H76" i="29"/>
  <c r="G211" i="29"/>
  <c r="H212" i="29"/>
  <c r="F82" i="29"/>
  <c r="H83" i="29"/>
  <c r="G203" i="29"/>
  <c r="H204" i="29"/>
  <c r="G66" i="29"/>
  <c r="H67" i="29"/>
  <c r="H142" i="29"/>
  <c r="F108" i="29"/>
  <c r="H11" i="29"/>
  <c r="H10" i="29"/>
  <c r="I171" i="30"/>
  <c r="H170" i="30"/>
  <c r="H213" i="30" s="1"/>
  <c r="D18" i="17"/>
  <c r="F20" i="17"/>
  <c r="F15" i="17"/>
  <c r="I67" i="30"/>
  <c r="G66" i="30"/>
  <c r="I66" i="30" s="1"/>
  <c r="D9" i="17"/>
  <c r="F9" i="17" s="1"/>
  <c r="F10" i="17"/>
  <c r="D26" i="23"/>
  <c r="E26" i="23" s="1"/>
  <c r="E27" i="23"/>
  <c r="G10" i="30" l="1"/>
  <c r="G9" i="29"/>
  <c r="H9" i="29" s="1"/>
  <c r="D9" i="23"/>
  <c r="G177" i="29"/>
  <c r="H178" i="29"/>
  <c r="G202" i="29"/>
  <c r="H202" i="29" s="1"/>
  <c r="H203" i="29"/>
  <c r="G210" i="29"/>
  <c r="H211" i="29"/>
  <c r="H99" i="29"/>
  <c r="G82" i="29"/>
  <c r="F19" i="21"/>
  <c r="H75" i="29"/>
  <c r="G74" i="29"/>
  <c r="H133" i="29"/>
  <c r="G108" i="29"/>
  <c r="H108" i="29" s="1"/>
  <c r="G65" i="29"/>
  <c r="H65" i="29" s="1"/>
  <c r="H66" i="29"/>
  <c r="G166" i="29"/>
  <c r="E23" i="21" s="1"/>
  <c r="H167" i="29"/>
  <c r="I170" i="30"/>
  <c r="D37" i="23"/>
  <c r="E37" i="23" s="1"/>
  <c r="E38" i="23"/>
  <c r="E22" i="21" l="1"/>
  <c r="H74" i="29"/>
  <c r="E20" i="21"/>
  <c r="F20" i="21" s="1"/>
  <c r="D8" i="23"/>
  <c r="E9" i="23"/>
  <c r="H177" i="29"/>
  <c r="H82" i="29"/>
  <c r="G218" i="29"/>
  <c r="H218" i="29" s="1"/>
  <c r="F23" i="21"/>
  <c r="H166" i="29"/>
  <c r="H210" i="29"/>
  <c r="I213" i="30"/>
  <c r="H10" i="30"/>
  <c r="I10" i="30" s="1"/>
  <c r="D16" i="17"/>
  <c r="F16" i="17" s="1"/>
  <c r="D29" i="17"/>
  <c r="E18" i="21" l="1"/>
  <c r="E11" i="21" s="1"/>
  <c r="F22" i="21"/>
  <c r="D58" i="23"/>
  <c r="E58" i="23" s="1"/>
  <c r="E8" i="23"/>
  <c r="E29" i="17"/>
  <c r="F29" i="17" s="1"/>
  <c r="D35" i="17"/>
  <c r="D33" i="17"/>
  <c r="E31" i="17"/>
  <c r="E25" i="17"/>
  <c r="F18" i="21" l="1"/>
  <c r="F11" i="21"/>
  <c r="E33" i="17"/>
  <c r="F33" i="17" s="1"/>
  <c r="D34" i="17"/>
  <c r="D14" i="17"/>
  <c r="F14" i="17" s="1"/>
  <c r="E35" i="17" l="1"/>
  <c r="F35" i="17" s="1"/>
  <c r="E34" i="17"/>
  <c r="F34" i="17" s="1"/>
  <c r="E18" i="17"/>
  <c r="F18" i="17" s="1"/>
  <c r="D25" i="17" l="1"/>
  <c r="F25" i="17" s="1"/>
  <c r="D31" i="17"/>
  <c r="D21" i="17"/>
  <c r="E27" i="17"/>
  <c r="F21" i="17" l="1"/>
  <c r="F31" i="17"/>
  <c r="E36" i="17"/>
  <c r="D27" i="17" l="1"/>
  <c r="F27" i="17" l="1"/>
  <c r="D36" i="17"/>
  <c r="F36" i="17" s="1"/>
</calcChain>
</file>

<file path=xl/sharedStrings.xml><?xml version="1.0" encoding="utf-8"?>
<sst xmlns="http://schemas.openxmlformats.org/spreadsheetml/2006/main" count="2235" uniqueCount="445">
  <si>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</si>
  <si>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</si>
  <si>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</si>
  <si>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</si>
  <si>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</si>
  <si>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</si>
  <si>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</si>
  <si>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</si>
  <si>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</si>
  <si>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</si>
  <si>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</si>
  <si>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</si>
  <si>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</si>
  <si>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</si>
  <si>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</si>
  <si>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</si>
  <si>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</si>
  <si>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</si>
  <si>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</si>
  <si>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</si>
  <si>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</si>
  <si>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</si>
  <si>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</si>
  <si>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</si>
  <si>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</si>
  <si>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</si>
  <si>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</si>
  <si>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</si>
  <si>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</si>
  <si>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</si>
  <si>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</si>
  <si>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</si>
  <si>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</si>
  <si>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</si>
  <si>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</si>
  <si>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</si>
  <si>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</si>
  <si>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</si>
  <si>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</si>
  <si>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</si>
  <si>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</si>
  <si>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</si>
  <si>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</si>
  <si>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</si>
  <si>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</si>
  <si>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</si>
  <si>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</si>
  <si>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</si>
  <si>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</si>
  <si>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</si>
  <si>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</si>
  <si>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</si>
  <si>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</si>
  <si>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</si>
  <si>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</si>
  <si>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</si>
  <si>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</si>
  <si>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</si>
  <si>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</si>
  <si>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</si>
  <si>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</si>
  <si>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</si>
  <si>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</si>
  <si>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</si>
  <si>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</si>
  <si>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</si>
  <si>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</si>
  <si>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</si>
  <si>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</si>
  <si>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</si>
  <si>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</si>
  <si>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</si>
  <si>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</si>
  <si>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</si>
  <si>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</si>
  <si>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</si>
  <si>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</si>
  <si>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</si>
  <si>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</si>
  <si>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</si>
  <si>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</si>
  <si>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</si>
  <si>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</si>
  <si>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</si>
  <si>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</si>
  <si>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</si>
  <si>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</si>
  <si>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</si>
  <si>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</si>
  <si>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</si>
  <si>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</si>
  <si>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</si>
  <si>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</si>
  <si>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</si>
  <si>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</si>
  <si>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</si>
  <si>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</si>
  <si>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</si>
  <si>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</si>
  <si>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</si>
  <si>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</si>
  <si>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</si>
  <si>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</si>
  <si>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</si>
  <si>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</si>
  <si>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</si>
  <si>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</si>
  <si>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</si>
  <si>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</si>
  <si>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</si>
  <si>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</si>
  <si>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</si>
  <si>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</si>
  <si>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</si>
  <si>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</si>
  <si>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</si>
  <si>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</si>
  <si>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</si>
  <si>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</si>
  <si>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</si>
  <si>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</si>
  <si>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</si>
  <si>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</si>
  <si>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</si>
  <si>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</si>
  <si>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</si>
  <si>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</si>
  <si>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</si>
  <si>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</si>
  <si>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</si>
  <si>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</si>
  <si>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</si>
  <si>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</si>
  <si>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</si>
  <si>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</si>
  <si>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</si>
  <si>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</si>
  <si>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</si>
  <si>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</si>
  <si>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</si>
  <si>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</si>
  <si>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</si>
  <si>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</si>
  <si>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</si>
  <si>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</si>
  <si>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</si>
  <si>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</si>
  <si>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</si>
  <si>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</si>
  <si>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</si>
  <si>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</si>
  <si>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</si>
  <si>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</si>
  <si>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</si>
  <si>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</si>
  <si>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</si>
  <si>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</si>
  <si>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</si>
  <si>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</si>
  <si>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</si>
  <si>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</si>
  <si>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</si>
  <si>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</si>
  <si>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</si>
  <si>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</si>
  <si>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</si>
  <si>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</si>
  <si>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</si>
  <si>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</si>
  <si>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</si>
  <si>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</si>
  <si>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</si>
  <si>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</si>
  <si>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</si>
  <si>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</si>
  <si>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</si>
  <si>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</si>
  <si>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</si>
  <si>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</si>
  <si>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</si>
  <si>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</si>
  <si>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</si>
  <si>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</si>
  <si>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</si>
  <si>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</si>
  <si>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</si>
  <si>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</si>
  <si>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</si>
  <si>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</si>
  <si>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</si>
  <si>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</si>
  <si>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</si>
  <si>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</si>
  <si>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</si>
  <si>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t>611 2 02 25555 10 0000 150</t>
  </si>
  <si>
    <t>611 2 02 300000 00 0000 150</t>
  </si>
  <si>
    <t>611 2 02 2000 10 0000 150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</si>
  <si>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</si>
  <si>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</si>
  <si>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</si>
  <si>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</si>
  <si>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</si>
  <si>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</si>
  <si>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</si>
  <si>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</si>
  <si>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</si>
  <si>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</si>
  <si>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</si>
  <si>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</si>
  <si>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</si>
  <si>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</si>
  <si>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</si>
  <si>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</si>
  <si>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</si>
  <si>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</si>
  <si>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</si>
  <si>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</si>
  <si>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</si>
  <si>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</si>
  <si>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</si>
  <si>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</si>
  <si>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</si>
  <si>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</si>
  <si>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</si>
  <si>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</si>
  <si>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</si>
  <si>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</si>
  <si>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</si>
  <si>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</si>
  <si>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</si>
  <si>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</si>
  <si>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</si>
  <si>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</si>
  <si>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</si>
  <si>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</si>
  <si>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</si>
  <si>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</si>
  <si>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</si>
  <si>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</si>
  <si>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</si>
  <si>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</si>
  <si>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</si>
  <si>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</si>
  <si>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</si>
  <si>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</si>
  <si>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</si>
  <si>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</si>
  <si>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</si>
  <si>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</si>
  <si>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</si>
  <si>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</si>
  <si>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</si>
  <si>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</si>
  <si>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</si>
  <si>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</si>
  <si>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</si>
  <si>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</si>
  <si>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</si>
  <si>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</si>
  <si>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</si>
  <si>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</si>
  <si>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</si>
  <si>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</si>
  <si>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</si>
  <si>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</si>
  <si>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</si>
  <si>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</si>
  <si>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</si>
  <si>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</si>
  <si>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</si>
  <si>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</si>
  <si>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</si>
  <si>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</si>
  <si>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</si>
  <si>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</si>
  <si>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</si>
  <si>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</si>
  <si>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</si>
  <si>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</si>
  <si>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</si>
  <si>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</si>
  <si>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</si>
  <si>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</si>
  <si>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</si>
  <si>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</si>
  <si>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</si>
  <si>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</si>
  <si>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</si>
  <si>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</si>
  <si>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</si>
  <si>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</si>
  <si>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</si>
  <si>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</si>
  <si>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</si>
  <si>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</si>
  <si>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</si>
  <si>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</si>
  <si>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</si>
  <si>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</si>
  <si>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</si>
  <si>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</si>
  <si>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</si>
  <si>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</si>
  <si>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</si>
  <si>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</si>
  <si>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</si>
  <si>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</si>
  <si>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</si>
  <si>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</si>
  <si>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</si>
  <si>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</si>
  <si>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</si>
  <si>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</si>
  <si>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</si>
  <si>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</si>
  <si>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</si>
  <si>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</si>
  <si>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</si>
  <si>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</si>
  <si>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</si>
  <si>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</si>
  <si>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</si>
  <si>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</si>
  <si>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</si>
  <si>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</si>
  <si>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</si>
  <si>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</si>
  <si>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</si>
  <si>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</si>
  <si>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</si>
  <si>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</si>
  <si>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</si>
  <si>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</si>
  <si>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</si>
  <si>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</si>
  <si>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</si>
  <si>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</si>
  <si>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</si>
  <si>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</si>
  <si>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</si>
  <si>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</si>
  <si>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853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</si>
  <si>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</si>
  <si>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</si>
  <si>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</si>
  <si>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</si>
  <si>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</si>
  <si>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</si>
  <si>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</si>
  <si>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</si>
  <si>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</si>
  <si>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</si>
  <si>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</si>
  <si>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</si>
  <si>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</si>
  <si>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</si>
  <si>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</si>
  <si>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</si>
  <si>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</si>
  <si>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</si>
  <si>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</si>
  <si>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</si>
  <si>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</si>
  <si>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</si>
  <si>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% исполнения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</si>
  <si>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</si>
  <si>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</si>
  <si>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</si>
  <si>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</si>
  <si>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</si>
  <si>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</si>
  <si>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</si>
  <si>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</si>
  <si>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</si>
  <si>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</si>
  <si>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611 1 17 01050 10 0000 180</t>
  </si>
  <si>
    <t>Невыясненные поступления, зачисляемые в бюджеты сельских поселений</t>
  </si>
  <si>
    <t>к постановлению администрации</t>
  </si>
  <si>
    <t>Приложение 5</t>
  </si>
  <si>
    <t>Приложение 4.1</t>
  </si>
  <si>
    <t xml:space="preserve">  Приложение 6</t>
  </si>
  <si>
    <t xml:space="preserve">             к постановлению администрации</t>
  </si>
  <si>
    <t>62.Д.03.13010</t>
  </si>
  <si>
    <t>Приложение 4</t>
  </si>
  <si>
    <t xml:space="preserve"> Бюджет 2023 год  (тыс. руб.)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</si>
  <si>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</si>
  <si>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</si>
  <si>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182 1 03 02000 01 0000 110</t>
  </si>
  <si>
    <t>182 1 03 02231 01 0000 110</t>
  </si>
  <si>
    <t>182 1 03 02241 01 0000 110</t>
  </si>
  <si>
    <t>182 1 03 02251 01 0000 110</t>
  </si>
  <si>
    <t>182 1 03 02261 01 0000 110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</si>
  <si>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2355550Х12131000000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</si>
  <si>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09</t>
    </r>
  </si>
  <si>
    <t>Бюджетные назначения  2023 год (тыс.руб.)</t>
  </si>
  <si>
    <t>611 2 02 20299 10 0000 150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</si>
  <si>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1"/>
        <color rgb="FF000000"/>
        <rFont val="Times New Roman"/>
        <family val="1"/>
        <charset val="204"/>
      </rPr>
      <t>Код цели 2026</t>
    </r>
  </si>
  <si>
    <r>
      <t>Прочие субсидии поселениям</t>
    </r>
    <r>
      <rPr>
        <b/>
        <sz val="11"/>
        <rFont val="Times New Roman"/>
        <family val="1"/>
        <charset val="204"/>
      </rPr>
      <t xml:space="preserve"> КЦ 1022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</si>
  <si>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1055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</si>
  <si>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1089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</si>
  <si>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1077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</si>
  <si>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1083</t>
    </r>
  </si>
  <si>
    <t xml:space="preserve">Исполнение бюджетных ассигнований по разделам и подразделам, классификации расходов бюджета Пудомягского сельского поселения  за 1 квартал 2023 года </t>
  </si>
  <si>
    <t>Бюджет  2023 год, (тыс.руб.)</t>
  </si>
  <si>
    <t>Бюджет 2023год (тыс.руб)</t>
  </si>
  <si>
    <t>Прочие расходы по содержанию объектов муниципальной собственности</t>
  </si>
  <si>
    <t>62.Д.02.15360</t>
  </si>
  <si>
    <t>7Ц.1.F3.67484</t>
  </si>
  <si>
    <t>400</t>
  </si>
  <si>
    <t>Обеспечение устойчивого сокращения непригодного для проживания жилого фонда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</si>
  <si>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</si>
  <si>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</si>
  <si>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Капитальные вложения в объекты государственной (муниципальной) собственности</t>
  </si>
  <si>
    <t>7Ц.1.F3.6748S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</si>
  <si>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</si>
  <si>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7Ц.8.04.00000</t>
  </si>
  <si>
    <t>7Ц.8.04.15620</t>
  </si>
  <si>
    <t>Бюджет 2023 год (тыс. руб.)</t>
  </si>
  <si>
    <t>540</t>
  </si>
  <si>
    <t>0503, 0409, 0501</t>
  </si>
  <si>
    <t>Поступление доходов бюджета Пудомягского сельского поселения за 2 квартал  2023 года</t>
  </si>
  <si>
    <t>Исполнено за 2 квартал 2023 года (тыс. руб.)</t>
  </si>
  <si>
    <t>611 1 13 02995 10 0000 130</t>
  </si>
  <si>
    <t>Прочие доходы от компенсации затрат бюджетов сельских поселений</t>
  </si>
  <si>
    <t>611 2 02 19999 10 0000 150</t>
  </si>
  <si>
    <t>Прочие дотации бюджетам сельских поселений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</si>
  <si>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Код цели 2025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</si>
  <si>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</si>
  <si>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32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</si>
  <si>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</si>
  <si>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25</t>
    </r>
  </si>
  <si>
    <t xml:space="preserve">Безвозмездные  поступления из других бюджетов в бюджет  Пудомягского сельского поселения за 2 квартал 2023 года                                         </t>
  </si>
  <si>
    <t>Исполнено за 2 квартал 2023 г.</t>
  </si>
  <si>
    <r>
      <t xml:space="preserve">Прочие межбюджетные трансферты, передаваемые бюджетам сельских поселений </t>
    </r>
    <r>
      <rPr>
        <b/>
        <sz val="11"/>
        <rFont val="Times New Roman"/>
        <family val="1"/>
        <charset val="204"/>
      </rPr>
      <t>КЦ 09</t>
    </r>
  </si>
  <si>
    <t xml:space="preserve">  Исполнение бюджетных ассигнований по целевым статьям (муниципальной  программы 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 за 2 квартал 2023 года 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</si>
  <si>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</si>
  <si>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7Ц.8.01.S4200</t>
  </si>
  <si>
    <t>Уплата иных платежей</t>
  </si>
  <si>
    <t>Иные выплаты персоналу казенных учреждений, за исключением фонда оплаты труда</t>
  </si>
  <si>
    <t xml:space="preserve">Исполнение ведомственной структуры расходов бюджета Пудомягского сельского поселения  за 2 квартал 2023 года </t>
  </si>
  <si>
    <t>Исполнено за 2 квартал 2023 года</t>
  </si>
  <si>
    <t>Исполнение  бюджетных ассигнований на реализацию муниципальной    программы  Пудомягского сельского поселения за 2 квартал  2023 года</t>
  </si>
  <si>
    <t>Иные закупки товаров, работ и услуг для обеспечения государственных (муниципальных) нужд</t>
  </si>
  <si>
    <t>2.</t>
  </si>
  <si>
    <t>от 24.07.2023 №427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</si>
</sst>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[$-419]General"/>
  </numFmts>
  <fonts count="46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0"/>
    <xf numFmtId="0" fontId="25" fillId="0" borderId="0"/>
    <xf numFmtId="0" fontId="30" fillId="0" borderId="0"/>
    <xf numFmtId="0" fontId="12" fillId="0" borderId="0"/>
    <xf numFmtId="166" fontId="44" fillId="0" borderId="0" applyBorder="0" applyProtection="0"/>
  </cellStyleXfs>
  <cellXfs count="274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7" fillId="0" borderId="0" xfId="0" applyFont="1"/>
    <xf numFmtId="4" fontId="10" fillId="0" borderId="0" xfId="0" applyNumberFormat="1" applyFont="1" applyAlignment="1">
      <alignment horizontal="right" vertical="center"/>
    </xf>
    <xf numFmtId="0" fontId="28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29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5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justify" vertical="center" wrapText="1"/>
    </xf>
    <xf numFmtId="4" fontId="33" fillId="0" borderId="1" xfId="0" applyNumberFormat="1" applyFont="1" applyBorder="1" applyAlignment="1">
      <alignment horizontal="right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justify" vertical="center" wrapText="1"/>
    </xf>
    <xf numFmtId="4" fontId="34" fillId="0" borderId="1" xfId="0" applyNumberFormat="1" applyFont="1" applyBorder="1" applyAlignment="1">
      <alignment horizontal="right"/>
    </xf>
    <xf numFmtId="49" fontId="35" fillId="2" borderId="1" xfId="0" applyNumberFormat="1" applyFont="1" applyFill="1" applyBorder="1" applyAlignment="1">
      <alignment horizontal="justify" vertical="center" wrapText="1"/>
    </xf>
    <xf numFmtId="165" fontId="34" fillId="0" borderId="1" xfId="0" applyNumberFormat="1" applyFont="1" applyBorder="1" applyAlignment="1">
      <alignment horizontal="justify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justify" vertical="center" wrapText="1"/>
    </xf>
    <xf numFmtId="4" fontId="36" fillId="0" borderId="1" xfId="0" applyNumberFormat="1" applyFont="1" applyBorder="1" applyAlignment="1">
      <alignment horizontal="right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justify" vertical="center" wrapText="1"/>
    </xf>
    <xf numFmtId="4" fontId="37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7" fillId="0" borderId="1" xfId="0" applyNumberFormat="1" applyFont="1" applyBorder="1" applyAlignment="1">
      <alignment horizontal="justify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justify" vertical="center" wrapText="1"/>
    </xf>
    <xf numFmtId="4" fontId="34" fillId="2" borderId="1" xfId="0" applyNumberFormat="1" applyFont="1" applyFill="1" applyBorder="1" applyAlignment="1">
      <alignment horizontal="right"/>
    </xf>
    <xf numFmtId="49" fontId="37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justify" vertical="center" wrapText="1"/>
    </xf>
    <xf numFmtId="4" fontId="37" fillId="2" borderId="1" xfId="0" applyNumberFormat="1" applyFont="1" applyFill="1" applyBorder="1" applyAlignment="1">
      <alignment horizontal="right"/>
    </xf>
    <xf numFmtId="49" fontId="34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3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165" fontId="34" fillId="0" borderId="1" xfId="0" applyNumberFormat="1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42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3" fillId="5" borderId="1" xfId="0" applyNumberFormat="1" applyFont="1" applyFill="1" applyBorder="1" applyAlignment="1">
      <alignment horizontal="left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left"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justify" vertical="center" wrapText="1"/>
    </xf>
    <xf numFmtId="4" fontId="36" fillId="2" borderId="1" xfId="0" applyNumberFormat="1" applyFont="1" applyFill="1" applyBorder="1" applyAlignment="1">
      <alignment horizontal="right"/>
    </xf>
    <xf numFmtId="4" fontId="38" fillId="0" borderId="1" xfId="0" applyNumberFormat="1" applyFont="1" applyBorder="1" applyAlignment="1">
      <alignment horizontal="right"/>
    </xf>
    <xf numFmtId="49" fontId="37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9" fontId="41" fillId="2" borderId="1" xfId="0" applyNumberFormat="1" applyFont="1" applyFill="1" applyBorder="1" applyAlignment="1">
      <alignment horizontal="justify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" fontId="41" fillId="2" borderId="1" xfId="0" applyNumberFormat="1" applyFont="1" applyFill="1" applyBorder="1" applyAlignment="1">
      <alignment horizontal="right"/>
    </xf>
    <xf numFmtId="49" fontId="34" fillId="5" borderId="1" xfId="0" applyNumberFormat="1" applyFont="1" applyFill="1" applyBorder="1" applyAlignment="1">
      <alignment horizontal="justify" vertical="center" wrapText="1"/>
    </xf>
    <xf numFmtId="49" fontId="21" fillId="5" borderId="1" xfId="0" applyNumberFormat="1" applyFont="1" applyFill="1" applyBorder="1" applyAlignment="1">
      <alignment horizontal="left" vertical="center" wrapText="1"/>
    </xf>
    <xf numFmtId="2" fontId="9" fillId="4" borderId="11" xfId="0" applyNumberFormat="1" applyFont="1" applyFill="1" applyBorder="1" applyAlignment="1">
      <alignment horizontal="center"/>
    </xf>
    <xf numFmtId="4" fontId="34" fillId="0" borderId="1" xfId="0" applyNumberFormat="1" applyFont="1" applyBorder="1" applyAlignment="1">
      <alignment horizontal="right" vertical="center"/>
    </xf>
    <xf numFmtId="4" fontId="37" fillId="0" borderId="1" xfId="0" applyNumberFormat="1" applyFont="1" applyBorder="1" applyAlignment="1">
      <alignment horizontal="right" vertical="center"/>
    </xf>
    <xf numFmtId="49" fontId="21" fillId="0" borderId="1" xfId="0" applyNumberFormat="1" applyFont="1" applyBorder="1" applyAlignment="1">
      <alignment horizontal="justify" vertical="center" wrapText="1"/>
    </xf>
    <xf numFmtId="4" fontId="21" fillId="0" borderId="1" xfId="0" applyNumberFormat="1" applyFont="1" applyBorder="1" applyAlignment="1">
      <alignment horizontal="right"/>
    </xf>
    <xf numFmtId="0" fontId="21" fillId="2" borderId="1" xfId="0" applyFont="1" applyFill="1" applyBorder="1" applyAlignment="1">
      <alignment vertical="center" wrapText="1"/>
    </xf>
    <xf numFmtId="0" fontId="36" fillId="2" borderId="1" xfId="0" applyFont="1" applyFill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34" fillId="5" borderId="1" xfId="0" applyNumberFormat="1" applyFont="1" applyFill="1" applyBorder="1" applyAlignment="1">
      <alignment horizontal="right" vertical="center"/>
    </xf>
    <xf numFmtId="49" fontId="16" fillId="5" borderId="1" xfId="0" applyNumberFormat="1" applyFont="1" applyFill="1" applyBorder="1" applyAlignment="1">
      <alignment horizontal="justify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right" vertical="center"/>
    </xf>
    <xf numFmtId="4" fontId="34" fillId="2" borderId="1" xfId="0" applyNumberFormat="1" applyFont="1" applyFill="1" applyBorder="1" applyAlignment="1">
      <alignment horizontal="right" vertical="center"/>
    </xf>
    <xf numFmtId="4" fontId="41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5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/>
    </xf>
    <xf numFmtId="4" fontId="41" fillId="0" borderId="1" xfId="0" applyNumberFormat="1" applyFont="1" applyBorder="1" applyAlignment="1">
      <alignment horizontal="right" vertical="center"/>
    </xf>
    <xf numFmtId="4" fontId="21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4" fontId="33" fillId="0" borderId="1" xfId="0" applyNumberFormat="1" applyFont="1" applyBorder="1" applyAlignment="1">
      <alignment vertical="center"/>
    </xf>
    <xf numFmtId="4" fontId="33" fillId="5" borderId="1" xfId="0" applyNumberFormat="1" applyFont="1" applyFill="1" applyBorder="1" applyAlignment="1">
      <alignment vertical="center"/>
    </xf>
    <xf numFmtId="4" fontId="34" fillId="0" borderId="1" xfId="0" applyNumberFormat="1" applyFont="1" applyBorder="1" applyAlignment="1">
      <alignment vertical="center"/>
    </xf>
    <xf numFmtId="4" fontId="34" fillId="2" borderId="1" xfId="0" applyNumberFormat="1" applyFont="1" applyFill="1" applyBorder="1" applyAlignment="1">
      <alignment vertical="center"/>
    </xf>
    <xf numFmtId="4" fontId="41" fillId="0" borderId="1" xfId="0" applyNumberFormat="1" applyFont="1" applyBorder="1" applyAlignment="1">
      <alignment vertical="center"/>
    </xf>
    <xf numFmtId="4" fontId="41" fillId="2" borderId="1" xfId="0" applyNumberFormat="1" applyFont="1" applyFill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4" fontId="34" fillId="5" borderId="1" xfId="0" applyNumberFormat="1" applyFont="1" applyFill="1" applyBorder="1" applyAlignment="1">
      <alignment vertical="center"/>
    </xf>
    <xf numFmtId="4" fontId="16" fillId="5" borderId="1" xfId="0" applyNumberFormat="1" applyFont="1" applyFill="1" applyBorder="1" applyAlignment="1">
      <alignment vertical="center"/>
    </xf>
    <xf numFmtId="4" fontId="36" fillId="0" borderId="1" xfId="0" applyNumberFormat="1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4" fontId="21" fillId="2" borderId="1" xfId="0" applyNumberFormat="1" applyFont="1" applyFill="1" applyBorder="1" applyAlignment="1">
      <alignment horizontal="right" vertical="center"/>
    </xf>
    <xf numFmtId="4" fontId="36" fillId="2" borderId="1" xfId="0" applyNumberFormat="1" applyFont="1" applyFill="1" applyBorder="1" applyAlignment="1">
      <alignment horizontal="right" vertical="center"/>
    </xf>
    <xf numFmtId="4" fontId="21" fillId="2" borderId="1" xfId="0" applyNumberFormat="1" applyFont="1" applyFill="1" applyBorder="1" applyAlignment="1">
      <alignment horizontal="right"/>
    </xf>
    <xf numFmtId="4" fontId="11" fillId="0" borderId="1" xfId="0" applyNumberFormat="1" applyFont="1" applyBorder="1" applyAlignment="1">
      <alignment horizontal="center" vertical="justify" wrapText="1"/>
    </xf>
    <xf numFmtId="49" fontId="11" fillId="0" borderId="1" xfId="0" applyNumberFormat="1" applyFont="1" applyBorder="1" applyAlignment="1">
      <alignment horizontal="center" vertical="justify" wrapText="1"/>
    </xf>
    <xf numFmtId="49" fontId="10" fillId="0" borderId="1" xfId="0" applyNumberFormat="1" applyFont="1" applyBorder="1" applyAlignment="1">
      <alignment horizontal="center" vertical="justify" wrapText="1"/>
    </xf>
    <xf numFmtId="0" fontId="26" fillId="0" borderId="0" xfId="0" applyFont="1" applyAlignment="1">
      <alignment horizontal="center" vertical="center" wrapText="1"/>
    </xf>
    <xf numFmtId="0" fontId="0" fillId="0" borderId="0" xfId="0"/>
    <xf numFmtId="0" fontId="26" fillId="0" borderId="15" xfId="0" applyFont="1" applyBorder="1" applyAlignment="1">
      <alignment horizontal="center" vertical="center" wrapText="1"/>
    </xf>
    <xf numFmtId="0" fontId="0" fillId="0" borderId="15" xfId="0" applyBorder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2" fontId="31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49" fontId="40" fillId="4" borderId="1" xfId="0" applyNumberFormat="1" applyFont="1" applyFill="1" applyBorder="1" applyAlignment="1">
      <alignment horizontal="right" vertical="center" wrapText="1"/>
    </xf>
    <xf numFmtId="49" fontId="43" fillId="4" borderId="16" xfId="5" applyNumberFormat="1" applyFont="1" applyFill="1" applyBorder="1" applyAlignment="1">
      <alignment horizontal="center" vertical="center" wrapText="1"/>
    </xf>
    <xf numFmtId="166" fontId="43" fillId="4" borderId="16" xfId="5" applyFont="1" applyFill="1" applyBorder="1" applyAlignment="1">
      <alignment horizontal="center" vertical="center" wrapText="1"/>
    </xf>
    <xf numFmtId="0" fontId="45" fillId="2" borderId="0" xfId="0" applyFont="1" applyFill="1" applyAlignment="1">
      <alignment horizontal="right"/>
    </xf>
    <xf numFmtId="0" fontId="21" fillId="2" borderId="0" xfId="0" applyFont="1" applyFill="1" applyAlignment="1">
      <alignment horizontal="right"/>
    </xf>
    <xf numFmtId="165" fontId="16" fillId="0" borderId="0" xfId="0" applyNumberFormat="1" applyFont="1" applyAlignment="1">
      <alignment horizontal="center" vertical="center" wrapText="1"/>
    </xf>
    <xf numFmtId="165" fontId="16" fillId="0" borderId="5" xfId="0" applyNumberFormat="1" applyFont="1" applyBorder="1" applyAlignment="1">
      <alignment horizontal="center" vertical="center" wrapText="1"/>
    </xf>
    <xf numFmtId="49" fontId="40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vertical="center" wrapText="1"/>
    </xf>
    <xf numFmtId="165" fontId="33" fillId="5" borderId="1" xfId="0" applyNumberFormat="1" applyFont="1" applyFill="1" applyBorder="1" applyAlignment="1">
      <alignment horizontal="right" vertical="center" wrapText="1"/>
    </xf>
    <xf numFmtId="0" fontId="16" fillId="0" borderId="5" xfId="0" applyFont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left" vertical="center" wrapText="1"/>
    </xf>
    <xf numFmtId="49" fontId="40" fillId="5" borderId="1" xfId="0" applyNumberFormat="1" applyFont="1" applyFill="1" applyBorder="1" applyAlignment="1">
      <alignment horizontal="center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39" fillId="5" borderId="3" xfId="0" applyFont="1" applyFill="1" applyBorder="1" applyAlignment="1">
      <alignment horizontal="center" vertical="center" wrapText="1"/>
    </xf>
    <xf numFmtId="0" fontId="39" fillId="5" borderId="2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165" fontId="40" fillId="5" borderId="1" xfId="0" applyNumberFormat="1" applyFont="1" applyFill="1" applyBorder="1" applyAlignment="1">
      <alignment horizontal="center" vertical="center" wrapText="1"/>
    </xf>
  </cellXfs>
  <cellStyles count="6">
    <cellStyle name="Excel Built-in Normal" xfId="5" xr:uid="{AD78170F-4E1A-4E92-9133-4C908DEBB72C}"/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8"/>
  <sheetViews>
    <sheetView tabSelected="1" topLeftCell="A33" zoomScaleNormal="100" workbookViewId="0">
      <selection activeCell="E4" sqref="E4"/>
    </sheetView>
  </sheetViews>
  <sheetFormatPr defaultRowHeight="12.75"/>
  <cols>
    <col min="1" max="1" width="17" style="80" customWidth="1"/>
    <col min="2" max="2" width="36.28515625" customWidth="1"/>
    <col min="3" max="4" width="14.85546875" style="10" customWidth="1"/>
    <col min="5" max="5" width="12.85546875" style="161" bestFit="1" customWidth="1"/>
  </cols>
  <sheetData>
    <row r="1" spans="1:5" ht="15">
      <c r="A1" s="78"/>
      <c r="B1" s="65"/>
      <c r="C1" s="79"/>
      <c r="D1" s="65"/>
      <c r="E1" s="147" t="s">
        <v>91</v>
      </c>
    </row>
    <row r="2" spans="1:5" ht="15.75">
      <c r="A2" s="78"/>
      <c r="B2" s="65"/>
      <c r="C2" s="93"/>
      <c r="D2" s="94"/>
      <c r="E2" s="154" t="s">
        <v>377</v>
      </c>
    </row>
    <row r="3" spans="1:5" ht="15.75">
      <c r="A3" s="78"/>
      <c r="B3" s="65"/>
      <c r="C3" s="93"/>
      <c r="D3" s="94"/>
      <c r="E3" s="154" t="s">
        <v>92</v>
      </c>
    </row>
    <row r="4" spans="1:5" ht="15.75">
      <c r="B4" s="65"/>
      <c r="C4" s="93"/>
      <c r="D4" s="94"/>
      <c r="E4" s="154" t="s">
        <v>444</v>
      </c>
    </row>
    <row r="5" spans="1:5">
      <c r="A5" s="229" t="s">
        <v>420</v>
      </c>
      <c r="B5" s="229"/>
      <c r="C5" s="229"/>
      <c r="D5" s="230"/>
      <c r="E5" s="230"/>
    </row>
    <row r="6" spans="1:5" ht="31.5" customHeight="1" thickBot="1">
      <c r="A6" s="231"/>
      <c r="B6" s="231"/>
      <c r="C6" s="231"/>
      <c r="D6" s="232"/>
      <c r="E6" s="232"/>
    </row>
    <row r="7" spans="1:5" ht="38.25">
      <c r="A7" s="81" t="s">
        <v>45</v>
      </c>
      <c r="B7" s="82" t="s">
        <v>3</v>
      </c>
      <c r="C7" s="83" t="s">
        <v>384</v>
      </c>
      <c r="D7" s="152" t="s">
        <v>421</v>
      </c>
      <c r="E7" s="155" t="s">
        <v>364</v>
      </c>
    </row>
    <row r="8" spans="1:5" ht="25.5">
      <c r="A8" s="84"/>
      <c r="B8" s="87" t="s">
        <v>46</v>
      </c>
      <c r="C8" s="85">
        <f>+C9+C31</f>
        <v>32273.34</v>
      </c>
      <c r="D8" s="85">
        <f>+D9+D31</f>
        <v>10072.850539999999</v>
      </c>
      <c r="E8" s="156">
        <f>D8/C8*100</f>
        <v>31.211056990072922</v>
      </c>
    </row>
    <row r="9" spans="1:5">
      <c r="A9" s="84"/>
      <c r="B9" s="87" t="s">
        <v>47</v>
      </c>
      <c r="C9" s="85">
        <f>+C10+C17+C22+C24+C26</f>
        <v>31235.615000000002</v>
      </c>
      <c r="D9" s="85">
        <f>+D10+D17+D22+D24+D26</f>
        <v>9488.2003399999994</v>
      </c>
      <c r="E9" s="156">
        <f t="shared" ref="E9:E10" si="0">D9/C9*100</f>
        <v>30.376223871372467</v>
      </c>
    </row>
    <row r="10" spans="1:5" ht="25.5">
      <c r="A10" s="86" t="s">
        <v>48</v>
      </c>
      <c r="B10" s="87" t="s">
        <v>49</v>
      </c>
      <c r="C10" s="85">
        <f>SUM(C11:C11)</f>
        <v>3745.5</v>
      </c>
      <c r="D10" s="85">
        <f>SUM(D11:D16)</f>
        <v>1979.8879999999997</v>
      </c>
      <c r="E10" s="156">
        <f t="shared" si="0"/>
        <v>52.860445868375372</v>
      </c>
    </row>
    <row r="11" spans="1:5" ht="89.25">
      <c r="A11" s="67" t="s">
        <v>93</v>
      </c>
      <c r="B11" s="5" t="s">
        <v>50</v>
      </c>
      <c r="C11" s="6">
        <v>3745.5</v>
      </c>
      <c r="D11" s="6">
        <v>1898.66959</v>
      </c>
      <c r="E11" s="157">
        <f>D11/C11*100</f>
        <v>50.692019490054733</v>
      </c>
    </row>
    <row r="12" spans="1:5" ht="127.5">
      <c r="A12" s="67" t="s">
        <v>365</v>
      </c>
      <c r="B12" s="5" t="s">
        <v>366</v>
      </c>
      <c r="C12" s="6"/>
      <c r="D12" s="6">
        <v>0.99958999999999998</v>
      </c>
      <c r="E12" s="157"/>
    </row>
    <row r="13" spans="1:5" ht="178.5">
      <c r="A13" s="67" t="s">
        <v>367</v>
      </c>
      <c r="B13" s="5" t="s">
        <v>368</v>
      </c>
      <c r="C13" s="6"/>
      <c r="D13" s="6">
        <v>1.5254000000000001</v>
      </c>
      <c r="E13" s="157"/>
    </row>
    <row r="14" spans="1:5" ht="102">
      <c r="A14" s="67" t="s">
        <v>369</v>
      </c>
      <c r="B14" s="5" t="s">
        <v>370</v>
      </c>
      <c r="C14" s="6"/>
      <c r="D14" s="6">
        <v>54.632919999999999</v>
      </c>
      <c r="E14" s="157"/>
    </row>
    <row r="15" spans="1:5" ht="102">
      <c r="A15" s="67" t="s">
        <v>371</v>
      </c>
      <c r="B15" s="5" t="s">
        <v>372</v>
      </c>
      <c r="C15" s="6"/>
      <c r="D15" s="6">
        <v>1.6884399999999999</v>
      </c>
      <c r="E15" s="157"/>
    </row>
    <row r="16" spans="1:5" ht="102">
      <c r="A16" s="67" t="s">
        <v>385</v>
      </c>
      <c r="B16" s="5" t="s">
        <v>386</v>
      </c>
      <c r="C16" s="6"/>
      <c r="D16" s="6">
        <v>22.372060000000001</v>
      </c>
      <c r="E16" s="157"/>
    </row>
    <row r="17" spans="1:5" ht="38.25">
      <c r="A17" s="86" t="s">
        <v>387</v>
      </c>
      <c r="B17" s="87" t="s">
        <v>51</v>
      </c>
      <c r="C17" s="85">
        <f>SUM(C18:C20)</f>
        <v>3612.0150000000003</v>
      </c>
      <c r="D17" s="85">
        <f>SUM(D18:D21)</f>
        <v>2388.9529000000002</v>
      </c>
      <c r="E17" s="156">
        <f>D17/C17*100</f>
        <v>66.139063652836441</v>
      </c>
    </row>
    <row r="18" spans="1:5" ht="89.25">
      <c r="A18" s="67" t="s">
        <v>388</v>
      </c>
      <c r="B18" s="5" t="s">
        <v>155</v>
      </c>
      <c r="C18" s="64">
        <v>1775.337</v>
      </c>
      <c r="D18" s="6">
        <v>1231.5172399999999</v>
      </c>
      <c r="E18" s="157">
        <f t="shared" ref="E18:E58" si="1">D18/C18*100</f>
        <v>69.36808279216848</v>
      </c>
    </row>
    <row r="19" spans="1:5" ht="165.75">
      <c r="A19" s="67" t="s">
        <v>389</v>
      </c>
      <c r="B19" s="5" t="s">
        <v>373</v>
      </c>
      <c r="C19" s="64"/>
      <c r="D19" s="6">
        <v>6.4013600000000004</v>
      </c>
      <c r="E19" s="157"/>
    </row>
    <row r="20" spans="1:5" ht="102">
      <c r="A20" s="67" t="s">
        <v>390</v>
      </c>
      <c r="B20" s="5" t="s">
        <v>52</v>
      </c>
      <c r="C20" s="64">
        <v>1836.6780000000001</v>
      </c>
      <c r="D20" s="6">
        <v>1304.6909700000001</v>
      </c>
      <c r="E20" s="157">
        <f t="shared" si="1"/>
        <v>71.035367658348392</v>
      </c>
    </row>
    <row r="21" spans="1:5" ht="140.25">
      <c r="A21" s="67" t="s">
        <v>391</v>
      </c>
      <c r="B21" s="5" t="s">
        <v>374</v>
      </c>
      <c r="C21" s="64"/>
      <c r="D21" s="6">
        <v>-153.65666999999999</v>
      </c>
      <c r="E21" s="157"/>
    </row>
    <row r="22" spans="1:5" ht="25.5">
      <c r="A22" s="86" t="s">
        <v>53</v>
      </c>
      <c r="B22" s="87" t="s">
        <v>54</v>
      </c>
      <c r="C22" s="85">
        <f>+C23</f>
        <v>248.1</v>
      </c>
      <c r="D22" s="85">
        <f>+D23</f>
        <v>477.85</v>
      </c>
      <c r="E22" s="156">
        <f t="shared" si="1"/>
        <v>192.60378879484082</v>
      </c>
    </row>
    <row r="23" spans="1:5" ht="25.5">
      <c r="A23" s="67" t="s">
        <v>55</v>
      </c>
      <c r="B23" s="5" t="s">
        <v>54</v>
      </c>
      <c r="C23" s="182">
        <v>248.1</v>
      </c>
      <c r="D23" s="6">
        <v>477.85</v>
      </c>
      <c r="E23" s="157">
        <f t="shared" si="1"/>
        <v>192.60378879484082</v>
      </c>
    </row>
    <row r="24" spans="1:5" ht="25.5">
      <c r="A24" s="86" t="s">
        <v>56</v>
      </c>
      <c r="B24" s="87" t="s">
        <v>57</v>
      </c>
      <c r="C24" s="85">
        <f>+C25</f>
        <v>2025</v>
      </c>
      <c r="D24" s="153">
        <f>SUM(D25:D25)</f>
        <v>146.01056</v>
      </c>
      <c r="E24" s="156">
        <f t="shared" si="1"/>
        <v>7.2103980246913588</v>
      </c>
    </row>
    <row r="25" spans="1:5" ht="63.75">
      <c r="A25" s="67" t="s">
        <v>94</v>
      </c>
      <c r="B25" s="5" t="s">
        <v>58</v>
      </c>
      <c r="C25" s="6">
        <v>2025</v>
      </c>
      <c r="D25" s="6">
        <v>146.01056</v>
      </c>
      <c r="E25" s="157">
        <f t="shared" si="1"/>
        <v>7.2103980246913588</v>
      </c>
    </row>
    <row r="26" spans="1:5" ht="25.5">
      <c r="A26" s="86" t="s">
        <v>59</v>
      </c>
      <c r="B26" s="87" t="s">
        <v>60</v>
      </c>
      <c r="C26" s="85">
        <f>+C27+C29</f>
        <v>21605</v>
      </c>
      <c r="D26" s="85">
        <f>+D27+D29</f>
        <v>4495.4988800000001</v>
      </c>
      <c r="E26" s="156">
        <f t="shared" si="1"/>
        <v>20.807678222633648</v>
      </c>
    </row>
    <row r="27" spans="1:5" ht="25.5">
      <c r="A27" s="84" t="s">
        <v>61</v>
      </c>
      <c r="B27" s="88" t="s">
        <v>62</v>
      </c>
      <c r="C27" s="85">
        <f>+C28</f>
        <v>15000</v>
      </c>
      <c r="D27" s="85">
        <f>SUM(D28:D28)</f>
        <v>4137.3551900000002</v>
      </c>
      <c r="E27" s="156">
        <f t="shared" si="1"/>
        <v>27.582367933333334</v>
      </c>
    </row>
    <row r="28" spans="1:5" ht="51">
      <c r="A28" s="67" t="s">
        <v>95</v>
      </c>
      <c r="B28" s="5" t="s">
        <v>63</v>
      </c>
      <c r="C28" s="8">
        <v>15000</v>
      </c>
      <c r="D28" s="6">
        <v>4137.3551900000002</v>
      </c>
      <c r="E28" s="157">
        <f t="shared" si="1"/>
        <v>27.582367933333334</v>
      </c>
    </row>
    <row r="29" spans="1:5" ht="25.5">
      <c r="A29" s="84" t="s">
        <v>64</v>
      </c>
      <c r="B29" s="88" t="s">
        <v>65</v>
      </c>
      <c r="C29" s="85">
        <f>+C30</f>
        <v>6605</v>
      </c>
      <c r="D29" s="85">
        <f>SUM(D30:D30)</f>
        <v>358.14368999999999</v>
      </c>
      <c r="E29" s="156">
        <f t="shared" si="1"/>
        <v>5.4223117335352002</v>
      </c>
    </row>
    <row r="30" spans="1:5" ht="51">
      <c r="A30" s="67" t="s">
        <v>96</v>
      </c>
      <c r="B30" s="5" t="s">
        <v>66</v>
      </c>
      <c r="C30" s="8">
        <v>6605</v>
      </c>
      <c r="D30" s="6">
        <v>358.14368999999999</v>
      </c>
      <c r="E30" s="157">
        <f t="shared" si="1"/>
        <v>5.4223117335352002</v>
      </c>
    </row>
    <row r="31" spans="1:5">
      <c r="A31" s="84"/>
      <c r="B31" s="87" t="s">
        <v>67</v>
      </c>
      <c r="C31" s="85">
        <f>+C32</f>
        <v>1037.7249999999999</v>
      </c>
      <c r="D31" s="85">
        <f>+D32</f>
        <v>584.65020000000004</v>
      </c>
      <c r="E31" s="156">
        <f t="shared" si="1"/>
        <v>56.33960827772291</v>
      </c>
    </row>
    <row r="32" spans="1:5" ht="51">
      <c r="A32" s="86" t="s">
        <v>68</v>
      </c>
      <c r="B32" s="87" t="s">
        <v>69</v>
      </c>
      <c r="C32" s="85">
        <f>SUM(C33:C34)</f>
        <v>1037.7249999999999</v>
      </c>
      <c r="D32" s="85">
        <f>SUM(D33:D36)</f>
        <v>584.65020000000004</v>
      </c>
      <c r="E32" s="156">
        <f>D32/C32*100</f>
        <v>56.33960827772291</v>
      </c>
    </row>
    <row r="33" spans="1:5" ht="76.5">
      <c r="A33" s="69" t="s">
        <v>70</v>
      </c>
      <c r="B33" s="9" t="s">
        <v>71</v>
      </c>
      <c r="C33" s="66">
        <v>139.495</v>
      </c>
      <c r="D33" s="6">
        <v>65.728920000000002</v>
      </c>
      <c r="E33" s="157">
        <f t="shared" si="1"/>
        <v>47.119194236352556</v>
      </c>
    </row>
    <row r="34" spans="1:5" ht="89.25">
      <c r="A34" s="67" t="s">
        <v>72</v>
      </c>
      <c r="B34" s="5" t="s">
        <v>73</v>
      </c>
      <c r="C34" s="66">
        <v>898.23</v>
      </c>
      <c r="D34" s="6">
        <v>519.41179</v>
      </c>
      <c r="E34" s="157">
        <f t="shared" si="1"/>
        <v>57.826145864644907</v>
      </c>
    </row>
    <row r="35" spans="1:5" ht="25.5">
      <c r="A35" s="67" t="s">
        <v>422</v>
      </c>
      <c r="B35" s="5" t="s">
        <v>423</v>
      </c>
      <c r="C35" s="66">
        <v>0</v>
      </c>
      <c r="D35" s="6">
        <v>4.1594899999999999</v>
      </c>
      <c r="E35" s="157"/>
    </row>
    <row r="36" spans="1:5" ht="25.5">
      <c r="A36" s="67" t="s">
        <v>375</v>
      </c>
      <c r="B36" s="5" t="s">
        <v>376</v>
      </c>
      <c r="C36" s="66"/>
      <c r="D36" s="6">
        <v>-4.6500000000000004</v>
      </c>
      <c r="E36" s="157"/>
    </row>
    <row r="37" spans="1:5" ht="25.5">
      <c r="A37" s="86" t="s">
        <v>74</v>
      </c>
      <c r="B37" s="87" t="s">
        <v>75</v>
      </c>
      <c r="C37" s="85">
        <f>+C38</f>
        <v>80781.980249999993</v>
      </c>
      <c r="D37" s="85">
        <f>+D38</f>
        <v>51836.524559999998</v>
      </c>
      <c r="E37" s="156">
        <f t="shared" si="1"/>
        <v>64.168425185392749</v>
      </c>
    </row>
    <row r="38" spans="1:5" s="63" customFormat="1" ht="51">
      <c r="A38" s="86" t="s">
        <v>76</v>
      </c>
      <c r="B38" s="87" t="s">
        <v>77</v>
      </c>
      <c r="C38" s="85">
        <f>+C39+C41+C51+C54</f>
        <v>80781.980249999993</v>
      </c>
      <c r="D38" s="85">
        <f>+D39+D40+D41+D51+D54</f>
        <v>51836.524559999998</v>
      </c>
      <c r="E38" s="156">
        <f t="shared" si="1"/>
        <v>64.168425185392749</v>
      </c>
    </row>
    <row r="39" spans="1:5" s="63" customFormat="1" ht="38.25">
      <c r="A39" s="68" t="s">
        <v>186</v>
      </c>
      <c r="B39" s="4" t="s">
        <v>79</v>
      </c>
      <c r="C39" s="7">
        <v>26224.2</v>
      </c>
      <c r="D39" s="183">
        <v>15734.52</v>
      </c>
      <c r="E39" s="158">
        <f t="shared" si="1"/>
        <v>60</v>
      </c>
    </row>
    <row r="40" spans="1:5" s="63" customFormat="1" ht="25.5">
      <c r="A40" s="68" t="s">
        <v>424</v>
      </c>
      <c r="B40" s="4" t="s">
        <v>425</v>
      </c>
      <c r="C40" s="7">
        <v>0</v>
      </c>
      <c r="D40" s="183">
        <v>361</v>
      </c>
      <c r="E40" s="158"/>
    </row>
    <row r="41" spans="1:5" s="63" customFormat="1" ht="38.25">
      <c r="A41" s="86" t="s">
        <v>80</v>
      </c>
      <c r="B41" s="87" t="s">
        <v>81</v>
      </c>
      <c r="C41" s="85">
        <f>SUM(C42:C50)</f>
        <v>46062.608139999997</v>
      </c>
      <c r="D41" s="85">
        <f>SUM(D42:D50)</f>
        <v>32987.068930000001</v>
      </c>
      <c r="E41" s="156">
        <f t="shared" si="1"/>
        <v>71.613550039852356</v>
      </c>
    </row>
    <row r="42" spans="1:5" ht="25.5">
      <c r="A42" s="67" t="s">
        <v>82</v>
      </c>
      <c r="B42" s="5" t="s">
        <v>187</v>
      </c>
      <c r="C42" s="64">
        <v>1644.7</v>
      </c>
      <c r="D42" s="6">
        <v>860.74800000000005</v>
      </c>
      <c r="E42" s="157">
        <f t="shared" si="1"/>
        <v>52.334650696175601</v>
      </c>
    </row>
    <row r="43" spans="1:5" ht="25.5">
      <c r="A43" s="67" t="s">
        <v>82</v>
      </c>
      <c r="B43" s="5" t="s">
        <v>188</v>
      </c>
      <c r="C43" s="66">
        <v>621.6</v>
      </c>
      <c r="D43" s="6">
        <v>0</v>
      </c>
      <c r="E43" s="157">
        <f t="shared" si="1"/>
        <v>0</v>
      </c>
    </row>
    <row r="44" spans="1:5" ht="25.5">
      <c r="A44" s="67" t="s">
        <v>82</v>
      </c>
      <c r="B44" s="5" t="s">
        <v>189</v>
      </c>
      <c r="C44" s="64">
        <v>1850</v>
      </c>
      <c r="D44" s="6">
        <v>0</v>
      </c>
      <c r="E44" s="157">
        <f t="shared" si="1"/>
        <v>0</v>
      </c>
    </row>
    <row r="45" spans="1:5" ht="25.5">
      <c r="A45" s="67" t="s">
        <v>82</v>
      </c>
      <c r="B45" s="5" t="s">
        <v>190</v>
      </c>
      <c r="C45" s="64">
        <v>1050.4000000000001</v>
      </c>
      <c r="D45" s="6">
        <v>0</v>
      </c>
      <c r="E45" s="157">
        <f t="shared" si="1"/>
        <v>0</v>
      </c>
    </row>
    <row r="46" spans="1:5" ht="25.5">
      <c r="A46" s="67" t="s">
        <v>82</v>
      </c>
      <c r="B46" s="5" t="s">
        <v>191</v>
      </c>
      <c r="C46" s="64">
        <v>913.8</v>
      </c>
      <c r="D46" s="6">
        <v>0</v>
      </c>
      <c r="E46" s="157">
        <f t="shared" si="1"/>
        <v>0</v>
      </c>
    </row>
    <row r="47" spans="1:5" ht="25.5">
      <c r="A47" s="67" t="s">
        <v>82</v>
      </c>
      <c r="B47" s="5" t="s">
        <v>427</v>
      </c>
      <c r="C47" s="64">
        <v>50.9</v>
      </c>
      <c r="D47" s="6">
        <v>17.8</v>
      </c>
      <c r="E47" s="157">
        <f t="shared" ref="E47" si="2">D47/C47*100</f>
        <v>34.970530451866402</v>
      </c>
    </row>
    <row r="48" spans="1:5" ht="25.5">
      <c r="A48" s="67" t="s">
        <v>82</v>
      </c>
      <c r="B48" s="5" t="s">
        <v>428</v>
      </c>
      <c r="C48" s="64">
        <v>5410.9930999999997</v>
      </c>
      <c r="D48" s="6">
        <v>3520.66077</v>
      </c>
      <c r="E48" s="157">
        <f t="shared" ref="E48" si="3">D48/C48*100</f>
        <v>65.064965061589163</v>
      </c>
    </row>
    <row r="49" spans="1:5" ht="153">
      <c r="A49" s="67" t="s">
        <v>395</v>
      </c>
      <c r="B49" s="5" t="s">
        <v>426</v>
      </c>
      <c r="C49" s="64">
        <v>26520.215039999999</v>
      </c>
      <c r="D49" s="6">
        <v>26187.86016</v>
      </c>
      <c r="E49" s="157">
        <f t="shared" si="1"/>
        <v>98.746786632390751</v>
      </c>
    </row>
    <row r="50" spans="1:5" ht="38.25">
      <c r="A50" s="67" t="s">
        <v>194</v>
      </c>
      <c r="B50" s="5" t="s">
        <v>392</v>
      </c>
      <c r="C50" s="64">
        <v>8000</v>
      </c>
      <c r="D50" s="6">
        <v>2400</v>
      </c>
      <c r="E50" s="157">
        <f t="shared" si="1"/>
        <v>30</v>
      </c>
    </row>
    <row r="51" spans="1:5" ht="38.25">
      <c r="A51" s="86" t="s">
        <v>83</v>
      </c>
      <c r="B51" s="87" t="s">
        <v>84</v>
      </c>
      <c r="C51" s="85">
        <f>SUM(C52:C53)</f>
        <v>318.12</v>
      </c>
      <c r="D51" s="85">
        <f>SUM(D52:D53)</f>
        <v>160.82000000000002</v>
      </c>
      <c r="E51" s="156">
        <f t="shared" si="1"/>
        <v>50.553250345781478</v>
      </c>
    </row>
    <row r="52" spans="1:5" ht="51">
      <c r="A52" s="67" t="s">
        <v>85</v>
      </c>
      <c r="B52" s="5" t="s">
        <v>192</v>
      </c>
      <c r="C52" s="66">
        <v>3.52</v>
      </c>
      <c r="D52" s="6">
        <v>3.52</v>
      </c>
      <c r="E52" s="159">
        <f t="shared" si="1"/>
        <v>100</v>
      </c>
    </row>
    <row r="53" spans="1:5" ht="63.75">
      <c r="A53" s="67" t="s">
        <v>235</v>
      </c>
      <c r="B53" s="5" t="s">
        <v>193</v>
      </c>
      <c r="C53" s="66">
        <v>314.60000000000002</v>
      </c>
      <c r="D53" s="6">
        <v>157.30000000000001</v>
      </c>
      <c r="E53" s="159">
        <f t="shared" si="1"/>
        <v>50</v>
      </c>
    </row>
    <row r="54" spans="1:5" ht="25.5">
      <c r="A54" s="86" t="s">
        <v>87</v>
      </c>
      <c r="B54" s="87" t="s">
        <v>43</v>
      </c>
      <c r="C54" s="89">
        <f>SUM(C55:C57)</f>
        <v>8177.0521099999996</v>
      </c>
      <c r="D54" s="89">
        <f>SUM(D55:D57)</f>
        <v>2593.1156299999998</v>
      </c>
      <c r="E54" s="189">
        <f>D54/C54*100</f>
        <v>31.712108411646163</v>
      </c>
    </row>
    <row r="55" spans="1:5" ht="38.25">
      <c r="A55" s="67" t="s">
        <v>88</v>
      </c>
      <c r="B55" s="5" t="s">
        <v>393</v>
      </c>
      <c r="C55" s="64">
        <v>7977.0521099999996</v>
      </c>
      <c r="D55" s="6">
        <v>0</v>
      </c>
      <c r="E55" s="157">
        <v>0</v>
      </c>
    </row>
    <row r="56" spans="1:5" ht="38.25">
      <c r="A56" s="67" t="s">
        <v>88</v>
      </c>
      <c r="B56" s="5" t="s">
        <v>429</v>
      </c>
      <c r="C56" s="64"/>
      <c r="D56" s="6">
        <v>2393.1156299999998</v>
      </c>
      <c r="E56" s="157"/>
    </row>
    <row r="57" spans="1:5" ht="38.25">
      <c r="A57" s="67" t="s">
        <v>88</v>
      </c>
      <c r="B57" s="5" t="s">
        <v>430</v>
      </c>
      <c r="C57" s="64">
        <v>200</v>
      </c>
      <c r="D57" s="6">
        <v>200</v>
      </c>
      <c r="E57" s="157">
        <f>D57/C57*100</f>
        <v>100</v>
      </c>
    </row>
    <row r="58" spans="1:5" ht="13.5" thickBot="1">
      <c r="A58" s="90"/>
      <c r="B58" s="91" t="s">
        <v>90</v>
      </c>
      <c r="C58" s="92">
        <f>+C37+C8</f>
        <v>113055.32024999999</v>
      </c>
      <c r="D58" s="92">
        <f>+D37+D8</f>
        <v>61909.375099999997</v>
      </c>
      <c r="E58" s="160">
        <f t="shared" si="1"/>
        <v>54.760249197560427</v>
      </c>
    </row>
  </sheetData>
  <mergeCells count="1">
    <mergeCell ref="A5:E6"/>
  </mergeCells>
  <phoneticPr fontId="2" type="noConversion"/>
  <pageMargins left="1.1811023622047245" right="0.39370078740157483" top="0.59055118110236227" bottom="0.39370078740157483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9"/>
  <sheetViews>
    <sheetView topLeftCell="A28" workbookViewId="0">
      <selection activeCell="C33" sqref="C33"/>
    </sheetView>
  </sheetViews>
  <sheetFormatPr defaultRowHeight="12.75"/>
  <cols>
    <col min="1" max="1" width="25.140625" style="11" customWidth="1"/>
    <col min="2" max="2" width="43.1406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>
      <c r="C1" s="233" t="s">
        <v>117</v>
      </c>
      <c r="D1" s="233"/>
      <c r="E1" s="233"/>
    </row>
    <row r="2" spans="1:5" ht="15">
      <c r="C2" s="234" t="s">
        <v>377</v>
      </c>
      <c r="D2" s="234"/>
      <c r="E2" s="234"/>
    </row>
    <row r="3" spans="1:5" ht="15">
      <c r="C3" s="235" t="s">
        <v>92</v>
      </c>
      <c r="D3" s="235"/>
      <c r="E3" s="235"/>
    </row>
    <row r="4" spans="1:5" ht="15">
      <c r="C4" s="234" t="s">
        <v>444</v>
      </c>
      <c r="D4" s="234"/>
      <c r="E4" s="234"/>
    </row>
    <row r="7" spans="1:5" ht="12.75" customHeight="1">
      <c r="A7" s="237"/>
      <c r="B7" s="237"/>
      <c r="C7" s="237"/>
      <c r="D7" s="238"/>
      <c r="E7" s="238"/>
    </row>
    <row r="8" spans="1:5">
      <c r="A8" s="239" t="s">
        <v>431</v>
      </c>
      <c r="B8" s="240"/>
      <c r="C8" s="240"/>
      <c r="D8" s="240"/>
      <c r="E8" s="240"/>
    </row>
    <row r="9" spans="1:5" ht="26.25" customHeight="1">
      <c r="A9" s="240"/>
      <c r="B9" s="240"/>
      <c r="C9" s="240"/>
      <c r="D9" s="240"/>
      <c r="E9" s="240"/>
    </row>
    <row r="10" spans="1:5" ht="14.25" customHeight="1">
      <c r="A10" s="241" t="s">
        <v>124</v>
      </c>
      <c r="B10" s="236" t="s">
        <v>118</v>
      </c>
      <c r="C10" s="243" t="s">
        <v>394</v>
      </c>
      <c r="D10" s="243" t="s">
        <v>432</v>
      </c>
      <c r="E10" s="243" t="s">
        <v>364</v>
      </c>
    </row>
    <row r="11" spans="1:5" ht="42.75" customHeight="1">
      <c r="A11" s="242"/>
      <c r="B11" s="236"/>
      <c r="C11" s="244"/>
      <c r="D11" s="244"/>
      <c r="E11" s="244"/>
    </row>
    <row r="12" spans="1:5" s="12" customFormat="1" ht="12.75" customHeight="1">
      <c r="A12" s="97">
        <v>1</v>
      </c>
      <c r="B12" s="97">
        <v>2</v>
      </c>
      <c r="C12" s="97">
        <v>3</v>
      </c>
      <c r="D12" s="97">
        <v>4</v>
      </c>
      <c r="E12" s="97">
        <v>5</v>
      </c>
    </row>
    <row r="13" spans="1:5" ht="44.25" customHeight="1">
      <c r="A13" s="98" t="s">
        <v>78</v>
      </c>
      <c r="B13" s="99" t="s">
        <v>120</v>
      </c>
      <c r="C13" s="100">
        <f>SUM(C14:C15)</f>
        <v>26224.2</v>
      </c>
      <c r="D13" s="100">
        <f>SUM(D14:D15)</f>
        <v>16095.52</v>
      </c>
      <c r="E13" s="100">
        <f>D13/C13*100</f>
        <v>61.376591087621357</v>
      </c>
    </row>
    <row r="14" spans="1:5" ht="30">
      <c r="A14" s="101" t="s">
        <v>78</v>
      </c>
      <c r="B14" s="13" t="s">
        <v>121</v>
      </c>
      <c r="C14" s="95">
        <f>'приложение 2 на 2023 '!C39</f>
        <v>26224.2</v>
      </c>
      <c r="D14" s="95">
        <f>'приложение 2 на 2023 '!D39</f>
        <v>15734.52</v>
      </c>
      <c r="E14" s="95">
        <f>D14/C14*100</f>
        <v>60</v>
      </c>
    </row>
    <row r="15" spans="1:5" ht="30">
      <c r="A15" s="101" t="s">
        <v>424</v>
      </c>
      <c r="B15" s="13" t="s">
        <v>425</v>
      </c>
      <c r="C15" s="95">
        <f>'приложение 2 на 2023 '!C40</f>
        <v>0</v>
      </c>
      <c r="D15" s="95">
        <f>'приложение 2 на 2023 '!D40</f>
        <v>361</v>
      </c>
      <c r="E15" s="95">
        <f>'приложение 2 на 2023 '!E40</f>
        <v>0</v>
      </c>
    </row>
    <row r="16" spans="1:5" ht="42.75">
      <c r="A16" s="98" t="s">
        <v>196</v>
      </c>
      <c r="B16" s="99" t="s">
        <v>81</v>
      </c>
      <c r="C16" s="100">
        <f>SUM(C17:C25)</f>
        <v>46062.608139999997</v>
      </c>
      <c r="D16" s="100">
        <f>SUM(D17:D25)</f>
        <v>32987.068930000001</v>
      </c>
      <c r="E16" s="100">
        <f>D16/C16*100</f>
        <v>71.613550039852356</v>
      </c>
    </row>
    <row r="17" spans="1:5" ht="150">
      <c r="A17" s="67" t="s">
        <v>395</v>
      </c>
      <c r="B17" s="103" t="s">
        <v>396</v>
      </c>
      <c r="C17" s="95">
        <f>'приложение 2 на 2023 '!C49</f>
        <v>26520.215039999999</v>
      </c>
      <c r="D17" s="95">
        <f>'приложение 2 на 2023 '!D49</f>
        <v>26187.86016</v>
      </c>
      <c r="E17" s="95">
        <f>D17/C17*100</f>
        <v>98.746786632390751</v>
      </c>
    </row>
    <row r="18" spans="1:5" ht="15">
      <c r="A18" s="67" t="s">
        <v>82</v>
      </c>
      <c r="B18" s="5" t="s">
        <v>427</v>
      </c>
      <c r="C18" s="95">
        <f>'приложение 2 на 2023 '!C47</f>
        <v>50.9</v>
      </c>
      <c r="D18" s="95">
        <f>'приложение 2 на 2023 '!D47</f>
        <v>17.8</v>
      </c>
      <c r="E18" s="95">
        <f>'приложение 2 на 2023 '!E47</f>
        <v>34.970530451866402</v>
      </c>
    </row>
    <row r="19" spans="1:5" ht="15">
      <c r="A19" s="67" t="s">
        <v>82</v>
      </c>
      <c r="B19" s="5" t="s">
        <v>428</v>
      </c>
      <c r="C19" s="95">
        <f>'приложение 2 на 2023 '!C48</f>
        <v>5410.9930999999997</v>
      </c>
      <c r="D19" s="95">
        <f>'приложение 2 на 2023 '!D48</f>
        <v>3520.66077</v>
      </c>
      <c r="E19" s="95">
        <f>'приложение 2 на 2023 '!E48</f>
        <v>65.064965061589163</v>
      </c>
    </row>
    <row r="20" spans="1:5" ht="38.25">
      <c r="A20" s="67" t="s">
        <v>194</v>
      </c>
      <c r="B20" s="5" t="s">
        <v>392</v>
      </c>
      <c r="C20" s="95">
        <f>'приложение 2 на 2023 '!C50</f>
        <v>8000</v>
      </c>
      <c r="D20" s="95">
        <f>'приложение 2 на 2023 '!D50</f>
        <v>2400</v>
      </c>
      <c r="E20" s="95"/>
    </row>
    <row r="21" spans="1:5" ht="15">
      <c r="A21" s="101" t="s">
        <v>82</v>
      </c>
      <c r="B21" s="13" t="s">
        <v>398</v>
      </c>
      <c r="C21" s="95">
        <f>'приложение 2 на 2023 '!C43</f>
        <v>621.6</v>
      </c>
      <c r="D21" s="95">
        <f>'приложение 2 на 2023 '!D43</f>
        <v>0</v>
      </c>
      <c r="E21" s="95">
        <f t="shared" ref="E21:E25" si="0">D21/C21*100</f>
        <v>0</v>
      </c>
    </row>
    <row r="22" spans="1:5" ht="15">
      <c r="A22" s="101" t="s">
        <v>82</v>
      </c>
      <c r="B22" s="13" t="s">
        <v>397</v>
      </c>
      <c r="C22" s="95">
        <f>'приложение 2 на 2023 '!C42</f>
        <v>1644.7</v>
      </c>
      <c r="D22" s="95">
        <f>'приложение 2 на 2023 '!D42</f>
        <v>860.74800000000005</v>
      </c>
      <c r="E22" s="95">
        <f t="shared" si="0"/>
        <v>52.334650696175601</v>
      </c>
    </row>
    <row r="23" spans="1:5" ht="15">
      <c r="A23" s="101" t="s">
        <v>82</v>
      </c>
      <c r="B23" s="13" t="s">
        <v>399</v>
      </c>
      <c r="C23" s="95">
        <f>'приложение 2 на 2023 '!C44</f>
        <v>1850</v>
      </c>
      <c r="D23" s="95">
        <f>'приложение 2 на 2023 '!D44</f>
        <v>0</v>
      </c>
      <c r="E23" s="95">
        <f t="shared" si="0"/>
        <v>0</v>
      </c>
    </row>
    <row r="24" spans="1:5" ht="15">
      <c r="A24" s="101" t="s">
        <v>82</v>
      </c>
      <c r="B24" s="13" t="s">
        <v>400</v>
      </c>
      <c r="C24" s="95">
        <f>'приложение 2 на 2023 '!C45</f>
        <v>1050.4000000000001</v>
      </c>
      <c r="D24" s="95">
        <f>'приложение 2 на 2023 '!D45</f>
        <v>0</v>
      </c>
      <c r="E24" s="95">
        <f t="shared" si="0"/>
        <v>0</v>
      </c>
    </row>
    <row r="25" spans="1:5" ht="15">
      <c r="A25" s="101" t="s">
        <v>82</v>
      </c>
      <c r="B25" s="13" t="s">
        <v>401</v>
      </c>
      <c r="C25" s="95">
        <f>'приложение 2 на 2023 '!C46</f>
        <v>913.8</v>
      </c>
      <c r="D25" s="95">
        <f>'приложение 2 на 2023 '!D46</f>
        <v>0</v>
      </c>
      <c r="E25" s="95">
        <f t="shared" si="0"/>
        <v>0</v>
      </c>
    </row>
    <row r="26" spans="1:5" ht="30">
      <c r="A26" s="102" t="s">
        <v>195</v>
      </c>
      <c r="B26" s="96" t="s">
        <v>84</v>
      </c>
      <c r="C26" s="100">
        <f>C27+C28</f>
        <v>318.12</v>
      </c>
      <c r="D26" s="100">
        <f>SUM(D27:D28)</f>
        <v>160.82000000000002</v>
      </c>
      <c r="E26" s="100">
        <f t="shared" ref="E26:E33" si="1">D26/C26*100</f>
        <v>50.553250345781478</v>
      </c>
    </row>
    <row r="27" spans="1:5" ht="42.6" customHeight="1">
      <c r="A27" s="101" t="s">
        <v>85</v>
      </c>
      <c r="B27" s="13" t="s">
        <v>122</v>
      </c>
      <c r="C27" s="95">
        <f>'приложение 2 на 2023 '!C52</f>
        <v>3.52</v>
      </c>
      <c r="D27" s="95">
        <f>'приложение 2 на 2023 '!D52</f>
        <v>3.52</v>
      </c>
      <c r="E27" s="95">
        <f t="shared" si="1"/>
        <v>100</v>
      </c>
    </row>
    <row r="28" spans="1:5" ht="60">
      <c r="A28" s="103" t="s">
        <v>235</v>
      </c>
      <c r="B28" s="103" t="s">
        <v>86</v>
      </c>
      <c r="C28" s="104">
        <f>'приложение 2 на 2023 '!C53</f>
        <v>314.60000000000002</v>
      </c>
      <c r="D28" s="104">
        <f>'приложение 2 на 2023 '!D53</f>
        <v>157.30000000000001</v>
      </c>
      <c r="E28" s="95">
        <f t="shared" si="1"/>
        <v>50</v>
      </c>
    </row>
    <row r="29" spans="1:5" ht="42.75">
      <c r="A29" s="162" t="s">
        <v>88</v>
      </c>
      <c r="B29" s="163" t="s">
        <v>89</v>
      </c>
      <c r="C29" s="100">
        <f>SUM(C30:C32)</f>
        <v>8177.0521099999996</v>
      </c>
      <c r="D29" s="100">
        <f t="shared" ref="D29:E29" si="2">SUM(D30:D32)</f>
        <v>2593.1156299999998</v>
      </c>
      <c r="E29" s="100">
        <f t="shared" si="2"/>
        <v>100</v>
      </c>
    </row>
    <row r="30" spans="1:5" ht="45">
      <c r="A30" s="107" t="s">
        <v>88</v>
      </c>
      <c r="B30" s="108" t="s">
        <v>433</v>
      </c>
      <c r="C30" s="109">
        <f>'приложение 2 на 2023 '!C55</f>
        <v>7977.0521099999996</v>
      </c>
      <c r="D30" s="109">
        <f>'приложение 2 на 2023 '!D55</f>
        <v>0</v>
      </c>
      <c r="E30" s="109">
        <f>'приложение 2 на 2023 '!E55</f>
        <v>0</v>
      </c>
    </row>
    <row r="31" spans="1:5" ht="25.5">
      <c r="A31" s="67" t="s">
        <v>88</v>
      </c>
      <c r="B31" s="5" t="s">
        <v>429</v>
      </c>
      <c r="C31" s="109">
        <f>'приложение 2 на 2023 '!C56</f>
        <v>0</v>
      </c>
      <c r="D31" s="109">
        <f>'приложение 2 на 2023 '!D56</f>
        <v>2393.1156299999998</v>
      </c>
      <c r="E31" s="109">
        <f>'приложение 2 на 2023 '!E56</f>
        <v>0</v>
      </c>
    </row>
    <row r="32" spans="1:5" ht="38.25">
      <c r="A32" s="67" t="s">
        <v>88</v>
      </c>
      <c r="B32" s="5" t="s">
        <v>430</v>
      </c>
      <c r="C32" s="109">
        <f>'приложение 2 на 2023 '!C57</f>
        <v>200</v>
      </c>
      <c r="D32" s="109">
        <f>'приложение 2 на 2023 '!D57</f>
        <v>200</v>
      </c>
      <c r="E32" s="109">
        <f>'приложение 2 на 2023 '!E57</f>
        <v>100</v>
      </c>
    </row>
    <row r="33" spans="1:5" ht="14.25">
      <c r="A33" s="105"/>
      <c r="B33" s="106" t="s">
        <v>123</v>
      </c>
      <c r="C33" s="100">
        <f>C29+C26+C16+C13</f>
        <v>80781.980249999993</v>
      </c>
      <c r="D33" s="100">
        <f>D29+D26+D16+D13</f>
        <v>51836.524560000005</v>
      </c>
      <c r="E33" s="100">
        <f t="shared" si="1"/>
        <v>64.168425185392763</v>
      </c>
    </row>
    <row r="34" spans="1:5" ht="14.25">
      <c r="A34" s="15"/>
      <c r="B34" s="15"/>
      <c r="C34" s="16"/>
      <c r="D34" s="17"/>
      <c r="E34" s="17"/>
    </row>
    <row r="35" spans="1:5" ht="102.75" customHeight="1">
      <c r="A35"/>
      <c r="B35"/>
      <c r="C35"/>
    </row>
    <row r="36" spans="1:5" ht="69" customHeight="1">
      <c r="A36"/>
      <c r="B36"/>
      <c r="C36"/>
    </row>
    <row r="37" spans="1:5">
      <c r="A37"/>
      <c r="B37"/>
      <c r="C37"/>
    </row>
    <row r="38" spans="1:5">
      <c r="A38"/>
      <c r="B38"/>
      <c r="C38"/>
    </row>
    <row r="39" spans="1:5">
      <c r="A39"/>
      <c r="B39"/>
      <c r="C39"/>
    </row>
    <row r="40" spans="1:5">
      <c r="A40"/>
      <c r="B40"/>
      <c r="C40"/>
    </row>
    <row r="41" spans="1:5" ht="85.5" customHeight="1">
      <c r="A41"/>
      <c r="B41"/>
      <c r="C41"/>
    </row>
    <row r="42" spans="1:5" ht="80.25" customHeight="1">
      <c r="A42"/>
      <c r="B42"/>
      <c r="C42"/>
    </row>
    <row r="43" spans="1:5" ht="102.75" customHeight="1">
      <c r="A43"/>
      <c r="B43"/>
      <c r="C43"/>
    </row>
    <row r="44" spans="1:5">
      <c r="A44"/>
      <c r="B44"/>
      <c r="C44"/>
    </row>
    <row r="45" spans="1:5">
      <c r="A45"/>
      <c r="B45"/>
      <c r="C45"/>
    </row>
    <row r="46" spans="1:5">
      <c r="A46"/>
      <c r="B46"/>
      <c r="C46"/>
    </row>
    <row r="47" spans="1:5">
      <c r="A47"/>
      <c r="B47"/>
      <c r="C47"/>
    </row>
    <row r="48" spans="1:5" ht="66" customHeight="1">
      <c r="A48"/>
      <c r="B48"/>
      <c r="C48"/>
    </row>
    <row r="49" spans="1:3" ht="81" customHeight="1">
      <c r="A49"/>
      <c r="B49"/>
      <c r="C49"/>
    </row>
    <row r="50" spans="1:3" ht="68.25" customHeight="1">
      <c r="A50"/>
      <c r="B50"/>
      <c r="C50"/>
    </row>
    <row r="51" spans="1:3" ht="94.5" customHeight="1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 ht="65.25" customHeight="1">
      <c r="A55"/>
      <c r="B55"/>
      <c r="C55"/>
    </row>
    <row r="56" spans="1:3" ht="81" customHeight="1">
      <c r="A56"/>
      <c r="B56"/>
      <c r="C56"/>
    </row>
    <row r="57" spans="1:3" ht="60.75" customHeight="1">
      <c r="A57"/>
      <c r="B57"/>
      <c r="C57"/>
    </row>
    <row r="58" spans="1:3" ht="63.75" customHeight="1">
      <c r="A58"/>
      <c r="B58"/>
      <c r="C58"/>
    </row>
    <row r="59" spans="1:3" ht="52.5" customHeight="1">
      <c r="A59"/>
      <c r="B59"/>
      <c r="C59"/>
    </row>
    <row r="60" spans="1:3" ht="65.25" customHeight="1">
      <c r="A60"/>
      <c r="B60"/>
      <c r="C60"/>
    </row>
    <row r="61" spans="1:3" ht="97.5" customHeight="1">
      <c r="A61"/>
      <c r="B61"/>
      <c r="C61"/>
    </row>
    <row r="62" spans="1:3" ht="78.75" customHeight="1">
      <c r="A62"/>
      <c r="B62"/>
      <c r="C62"/>
    </row>
    <row r="63" spans="1:3" ht="48" customHeight="1">
      <c r="A63"/>
      <c r="B63"/>
      <c r="C63"/>
    </row>
    <row r="64" spans="1:3" ht="84" customHeight="1">
      <c r="A64"/>
      <c r="B64"/>
      <c r="C64"/>
    </row>
    <row r="65" spans="1:3" ht="65.25" customHeight="1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 ht="21" customHeight="1">
      <c r="A72"/>
      <c r="B72"/>
      <c r="C72"/>
    </row>
    <row r="73" spans="1:3" ht="51" customHeight="1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 ht="24.75" customHeight="1">
      <c r="A76"/>
      <c r="B76"/>
      <c r="C76"/>
    </row>
    <row r="77" spans="1:3">
      <c r="A77"/>
      <c r="B77"/>
      <c r="C77"/>
    </row>
    <row r="78" spans="1:3" ht="22.5" customHeight="1">
      <c r="A78"/>
      <c r="B78"/>
      <c r="C78"/>
    </row>
    <row r="79" spans="1:3">
      <c r="A79"/>
      <c r="B79"/>
      <c r="C79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3"/>
  <sheetViews>
    <sheetView workbookViewId="0">
      <selection activeCell="B4" sqref="B4"/>
    </sheetView>
  </sheetViews>
  <sheetFormatPr defaultRowHeight="12.75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>
      <c r="B1" s="148" t="s">
        <v>383</v>
      </c>
      <c r="C1" s="148"/>
      <c r="D1" s="148"/>
    </row>
    <row r="2" spans="1:6" ht="18.75">
      <c r="B2" s="149" t="s">
        <v>377</v>
      </c>
      <c r="C2" s="149"/>
      <c r="D2" s="149"/>
    </row>
    <row r="3" spans="1:6" ht="18.75">
      <c r="B3" s="149" t="s">
        <v>92</v>
      </c>
      <c r="C3" s="149"/>
      <c r="D3" s="149"/>
    </row>
    <row r="4" spans="1:6" ht="18.75">
      <c r="B4" s="149" t="s">
        <v>444</v>
      </c>
      <c r="C4" s="149"/>
      <c r="D4" s="149"/>
    </row>
    <row r="5" spans="1:6" ht="30" customHeight="1" thickBot="1">
      <c r="A5" s="245" t="s">
        <v>402</v>
      </c>
      <c r="B5" s="245"/>
      <c r="C5" s="245"/>
      <c r="D5" s="245"/>
      <c r="E5" s="245"/>
      <c r="F5" s="245"/>
    </row>
    <row r="6" spans="1:6" ht="15.75" customHeight="1">
      <c r="A6" s="246" t="s">
        <v>3</v>
      </c>
      <c r="B6" s="248" t="s">
        <v>125</v>
      </c>
      <c r="C6" s="248" t="s">
        <v>125</v>
      </c>
      <c r="D6" s="248" t="s">
        <v>403</v>
      </c>
      <c r="E6" s="248" t="s">
        <v>421</v>
      </c>
      <c r="F6" s="251" t="s">
        <v>364</v>
      </c>
    </row>
    <row r="7" spans="1:6" s="61" customFormat="1" ht="16.5" customHeight="1">
      <c r="A7" s="247"/>
      <c r="B7" s="249"/>
      <c r="C7" s="249"/>
      <c r="D7" s="250"/>
      <c r="E7" s="250"/>
      <c r="F7" s="252"/>
    </row>
    <row r="8" spans="1:6" ht="30" customHeight="1">
      <c r="A8" s="247"/>
      <c r="B8" s="249"/>
      <c r="C8" s="249"/>
      <c r="D8" s="250"/>
      <c r="E8" s="250"/>
      <c r="F8" s="252"/>
    </row>
    <row r="9" spans="1:6" ht="15.75" customHeight="1">
      <c r="A9" s="20" t="s">
        <v>126</v>
      </c>
      <c r="B9" s="21" t="s">
        <v>5</v>
      </c>
      <c r="C9" s="21"/>
      <c r="D9" s="30">
        <f>SUM(D10:D13)</f>
        <v>18507.449000000001</v>
      </c>
      <c r="E9" s="30">
        <f>SUM(E10:E13)</f>
        <v>8198.8308500000003</v>
      </c>
      <c r="F9" s="27">
        <f>(E9/D9)*100</f>
        <v>44.300167192139774</v>
      </c>
    </row>
    <row r="10" spans="1:6" ht="32.25" customHeight="1">
      <c r="A10" s="77" t="s">
        <v>127</v>
      </c>
      <c r="B10" s="76"/>
      <c r="C10" s="54" t="s">
        <v>7</v>
      </c>
      <c r="D10" s="51">
        <f>'приложение 4.1'!F10</f>
        <v>16712.649000000001</v>
      </c>
      <c r="E10" s="51">
        <f>'приложение 4.1'!G10</f>
        <v>7836.6351500000001</v>
      </c>
      <c r="F10" s="178">
        <f t="shared" ref="F10:F13" si="0">(E10/D10)*100</f>
        <v>46.890442981241328</v>
      </c>
    </row>
    <row r="11" spans="1:6" ht="20.25" customHeight="1">
      <c r="A11" s="77" t="s">
        <v>43</v>
      </c>
      <c r="B11" s="76"/>
      <c r="C11" s="54" t="s">
        <v>44</v>
      </c>
      <c r="D11" s="51">
        <f>'приложение 4.1'!F42</f>
        <v>336.8</v>
      </c>
      <c r="E11" s="51">
        <f>'приложение 4.1'!G42</f>
        <v>168.4</v>
      </c>
      <c r="F11" s="178">
        <f t="shared" si="0"/>
        <v>50</v>
      </c>
    </row>
    <row r="12" spans="1:6" ht="30" customHeight="1">
      <c r="A12" s="77" t="s">
        <v>128</v>
      </c>
      <c r="B12" s="76"/>
      <c r="C12" s="54" t="s">
        <v>12</v>
      </c>
      <c r="D12" s="51">
        <f>'приложение 4.1'!F50</f>
        <v>1000</v>
      </c>
      <c r="E12" s="51">
        <f>'приложение 4.1'!G50</f>
        <v>0</v>
      </c>
      <c r="F12" s="178">
        <f t="shared" si="0"/>
        <v>0</v>
      </c>
    </row>
    <row r="13" spans="1:6" ht="16.5" customHeight="1">
      <c r="A13" s="22" t="s">
        <v>15</v>
      </c>
      <c r="B13" s="23"/>
      <c r="C13" s="54" t="s">
        <v>14</v>
      </c>
      <c r="D13" s="51">
        <f>'приложение 4.1'!F56</f>
        <v>458</v>
      </c>
      <c r="E13" s="51">
        <f>'приложение 4.1'!G56</f>
        <v>193.79570000000001</v>
      </c>
      <c r="F13" s="178">
        <f t="shared" si="0"/>
        <v>42.31347161572053</v>
      </c>
    </row>
    <row r="14" spans="1:6" ht="18.75" customHeight="1">
      <c r="A14" s="20" t="s">
        <v>129</v>
      </c>
      <c r="B14" s="21" t="s">
        <v>97</v>
      </c>
      <c r="C14" s="26"/>
      <c r="D14" s="30">
        <f>+D15</f>
        <v>314.60000000000002</v>
      </c>
      <c r="E14" s="30">
        <f>+E15</f>
        <v>137.495</v>
      </c>
      <c r="F14" s="27">
        <f>(E14/D14)*100</f>
        <v>43.704704386522572</v>
      </c>
    </row>
    <row r="15" spans="1:6" ht="50.25" customHeight="1">
      <c r="A15" s="22" t="s">
        <v>130</v>
      </c>
      <c r="B15" s="23"/>
      <c r="C15" s="54" t="s">
        <v>35</v>
      </c>
      <c r="D15" s="51">
        <f>'приложение 4.1'!F66</f>
        <v>314.60000000000002</v>
      </c>
      <c r="E15" s="51">
        <f>'приложение 4.1'!G66</f>
        <v>137.495</v>
      </c>
      <c r="F15" s="179">
        <f>(E15/D15)*100</f>
        <v>43.704704386522572</v>
      </c>
    </row>
    <row r="16" spans="1:6" ht="27" customHeight="1">
      <c r="A16" s="20" t="s">
        <v>131</v>
      </c>
      <c r="B16" s="21" t="s">
        <v>27</v>
      </c>
      <c r="C16" s="21"/>
      <c r="D16" s="30">
        <f>D17</f>
        <v>900</v>
      </c>
      <c r="E16" s="30">
        <f>E17</f>
        <v>0</v>
      </c>
      <c r="F16" s="27">
        <f t="shared" ref="F16:F36" si="1">(E16/D16)*100</f>
        <v>0</v>
      </c>
    </row>
    <row r="17" spans="1:6" ht="24.75" customHeight="1">
      <c r="A17" s="28" t="s">
        <v>100</v>
      </c>
      <c r="B17" s="29"/>
      <c r="C17" s="54" t="s">
        <v>40</v>
      </c>
      <c r="D17" s="51">
        <f>'приложение 4.1'!F75</f>
        <v>900</v>
      </c>
      <c r="E17" s="51">
        <f>'приложение 4.1'!G75</f>
        <v>0</v>
      </c>
      <c r="F17" s="179">
        <f t="shared" si="1"/>
        <v>0</v>
      </c>
    </row>
    <row r="18" spans="1:6" ht="15.75" customHeight="1">
      <c r="A18" s="20" t="s">
        <v>132</v>
      </c>
      <c r="B18" s="21" t="s">
        <v>102</v>
      </c>
      <c r="C18" s="26"/>
      <c r="D18" s="30">
        <f>SUM(D19:D20)</f>
        <v>10175.105</v>
      </c>
      <c r="E18" s="30">
        <f>SUM(E19:E20)</f>
        <v>2987.92</v>
      </c>
      <c r="F18" s="27">
        <f t="shared" si="1"/>
        <v>29.365004095780833</v>
      </c>
    </row>
    <row r="19" spans="1:6" ht="17.25" customHeight="1">
      <c r="A19" s="22" t="s">
        <v>133</v>
      </c>
      <c r="B19" s="23"/>
      <c r="C19" s="23" t="s">
        <v>28</v>
      </c>
      <c r="D19" s="150">
        <f>'приложение 4.1'!F83</f>
        <v>9520.1049999999996</v>
      </c>
      <c r="E19" s="150">
        <f>'приложение 4.1'!G83</f>
        <v>2665.42</v>
      </c>
      <c r="F19" s="31">
        <f t="shared" si="1"/>
        <v>27.997800444427874</v>
      </c>
    </row>
    <row r="20" spans="1:6" ht="15" customHeight="1">
      <c r="A20" s="22" t="s">
        <v>104</v>
      </c>
      <c r="B20" s="23"/>
      <c r="C20" s="23" t="s">
        <v>16</v>
      </c>
      <c r="D20" s="150">
        <f>'приложение 4.1'!F99</f>
        <v>655</v>
      </c>
      <c r="E20" s="150">
        <f>'приложение 4.1'!G99</f>
        <v>322.5</v>
      </c>
      <c r="F20" s="31">
        <f t="shared" si="1"/>
        <v>49.236641221374043</v>
      </c>
    </row>
    <row r="21" spans="1:6" s="10" customFormat="1" ht="13.5" customHeight="1">
      <c r="A21" s="32" t="s">
        <v>134</v>
      </c>
      <c r="B21" s="30" t="s">
        <v>29</v>
      </c>
      <c r="C21" s="30"/>
      <c r="D21" s="30">
        <f>SUM(D22:D24)</f>
        <v>72254.91472999999</v>
      </c>
      <c r="E21" s="30">
        <f>SUM(E22:E24)</f>
        <v>45270.533349999998</v>
      </c>
      <c r="F21" s="27">
        <f t="shared" si="1"/>
        <v>62.653915680567309</v>
      </c>
    </row>
    <row r="22" spans="1:6" ht="15">
      <c r="A22" s="22" t="s">
        <v>106</v>
      </c>
      <c r="B22" s="23"/>
      <c r="C22" s="23" t="s">
        <v>17</v>
      </c>
      <c r="D22" s="150">
        <f>'приложение 4.1'!F109</f>
        <v>34375.290859999994</v>
      </c>
      <c r="E22" s="150">
        <f>'приложение 4.1'!G109</f>
        <v>30746.333900000001</v>
      </c>
      <c r="F22" s="31">
        <f t="shared" si="1"/>
        <v>89.443123623943663</v>
      </c>
    </row>
    <row r="23" spans="1:6" ht="15">
      <c r="A23" s="22" t="s">
        <v>107</v>
      </c>
      <c r="B23" s="23"/>
      <c r="C23" s="23" t="s">
        <v>36</v>
      </c>
      <c r="D23" s="150">
        <f>'приложение 4.1'!F136</f>
        <v>159.86000000000001</v>
      </c>
      <c r="E23" s="150">
        <f>'приложение 4.1'!G136</f>
        <v>73.171509999999998</v>
      </c>
      <c r="F23" s="31">
        <f t="shared" si="1"/>
        <v>45.772244463905913</v>
      </c>
    </row>
    <row r="24" spans="1:6" ht="15">
      <c r="A24" s="22" t="s">
        <v>108</v>
      </c>
      <c r="B24" s="23"/>
      <c r="C24" s="23" t="s">
        <v>18</v>
      </c>
      <c r="D24" s="150">
        <f>'приложение 4.1'!F144</f>
        <v>37719.763869999995</v>
      </c>
      <c r="E24" s="150">
        <f>'приложение 4.1'!G144</f>
        <v>14451.02794</v>
      </c>
      <c r="F24" s="31">
        <f t="shared" si="1"/>
        <v>38.311554626389025</v>
      </c>
    </row>
    <row r="25" spans="1:6" s="10" customFormat="1" ht="14.45" customHeight="1">
      <c r="A25" s="32" t="s">
        <v>135</v>
      </c>
      <c r="B25" s="30" t="s">
        <v>37</v>
      </c>
      <c r="C25" s="30"/>
      <c r="D25" s="30">
        <f>+D26</f>
        <v>681.5</v>
      </c>
      <c r="E25" s="30">
        <f>+E26</f>
        <v>162.49</v>
      </c>
      <c r="F25" s="27">
        <f t="shared" si="1"/>
        <v>23.842993396918562</v>
      </c>
    </row>
    <row r="26" spans="1:6" s="10" customFormat="1" ht="29.25" customHeight="1">
      <c r="A26" s="71" t="s">
        <v>110</v>
      </c>
      <c r="B26" s="25"/>
      <c r="C26" s="72" t="s">
        <v>19</v>
      </c>
      <c r="D26" s="72">
        <f>'приложение 4.1'!F168</f>
        <v>681.5</v>
      </c>
      <c r="E26" s="72">
        <f>'приложение 4.1'!G168</f>
        <v>162.49</v>
      </c>
      <c r="F26" s="73">
        <f t="shared" si="1"/>
        <v>23.842993396918562</v>
      </c>
    </row>
    <row r="27" spans="1:6" ht="27.75" customHeight="1">
      <c r="A27" s="20" t="s">
        <v>136</v>
      </c>
      <c r="B27" s="21" t="s">
        <v>20</v>
      </c>
      <c r="C27" s="21"/>
      <c r="D27" s="30">
        <f>D28</f>
        <v>11653.938689999999</v>
      </c>
      <c r="E27" s="30">
        <f t="shared" ref="E27" si="2">E28</f>
        <v>5531.1107499999998</v>
      </c>
      <c r="F27" s="27">
        <f t="shared" si="1"/>
        <v>47.461299541125356</v>
      </c>
    </row>
    <row r="28" spans="1:6" ht="15">
      <c r="A28" s="33" t="s">
        <v>137</v>
      </c>
      <c r="B28" s="34"/>
      <c r="C28" s="23" t="s">
        <v>21</v>
      </c>
      <c r="D28" s="25">
        <f>'приложение 4.1'!F178</f>
        <v>11653.938689999999</v>
      </c>
      <c r="E28" s="25">
        <f>'приложение 4.1'!G178</f>
        <v>5531.1107499999998</v>
      </c>
      <c r="F28" s="24">
        <f t="shared" si="1"/>
        <v>47.461299541125356</v>
      </c>
    </row>
    <row r="29" spans="1:6" ht="15">
      <c r="A29" s="20" t="s">
        <v>138</v>
      </c>
      <c r="B29" s="21" t="s">
        <v>26</v>
      </c>
      <c r="C29" s="26"/>
      <c r="D29" s="30">
        <f>SUM(D30:D30)</f>
        <v>899.96799999999996</v>
      </c>
      <c r="E29" s="30">
        <f>SUM(E30:E30)</f>
        <v>436.87799999999999</v>
      </c>
      <c r="F29" s="27">
        <f t="shared" si="1"/>
        <v>48.543725999146638</v>
      </c>
    </row>
    <row r="30" spans="1:6" s="18" customFormat="1" ht="30" customHeight="1">
      <c r="A30" s="74" t="s">
        <v>139</v>
      </c>
      <c r="B30" s="75"/>
      <c r="C30" s="76" t="s">
        <v>23</v>
      </c>
      <c r="D30" s="72">
        <f>'приложение 4.1'!F203</f>
        <v>899.96799999999996</v>
      </c>
      <c r="E30" s="72">
        <f>'приложение 4.1'!G203</f>
        <v>436.87799999999999</v>
      </c>
      <c r="F30" s="73">
        <f t="shared" si="1"/>
        <v>48.543725999146638</v>
      </c>
    </row>
    <row r="31" spans="1:6" ht="27.75" customHeight="1">
      <c r="A31" s="20" t="s">
        <v>140</v>
      </c>
      <c r="B31" s="21" t="s">
        <v>115</v>
      </c>
      <c r="C31" s="21"/>
      <c r="D31" s="30">
        <f>+D32</f>
        <v>990</v>
      </c>
      <c r="E31" s="30">
        <f>E32</f>
        <v>468.791</v>
      </c>
      <c r="F31" s="27">
        <f t="shared" si="1"/>
        <v>47.352626262626259</v>
      </c>
    </row>
    <row r="32" spans="1:6" ht="15.75" customHeight="1">
      <c r="A32" s="22" t="s">
        <v>141</v>
      </c>
      <c r="B32" s="23"/>
      <c r="C32" s="23" t="s">
        <v>42</v>
      </c>
      <c r="D32" s="25">
        <f>'приложение 4.1'!F210</f>
        <v>990</v>
      </c>
      <c r="E32" s="25">
        <f>'приложение 4.1'!G210</f>
        <v>468.791</v>
      </c>
      <c r="F32" s="24">
        <f t="shared" si="1"/>
        <v>47.352626262626259</v>
      </c>
    </row>
    <row r="33" spans="1:6" ht="16.5" hidden="1" customHeight="1">
      <c r="A33" s="22" t="s">
        <v>142</v>
      </c>
      <c r="B33" s="23" t="s">
        <v>143</v>
      </c>
      <c r="C33" s="23" t="s">
        <v>143</v>
      </c>
      <c r="D33" s="25" t="e">
        <f>#REF!+#REF!+#REF!</f>
        <v>#REF!</v>
      </c>
      <c r="E33" s="25" t="e">
        <f>D33+#REF!+#REF!</f>
        <v>#REF!</v>
      </c>
      <c r="F33" s="24" t="e">
        <f t="shared" si="1"/>
        <v>#REF!</v>
      </c>
    </row>
    <row r="34" spans="1:6" ht="24" hidden="1" customHeight="1" thickBot="1">
      <c r="A34" s="22" t="s">
        <v>144</v>
      </c>
      <c r="B34" s="23" t="s">
        <v>145</v>
      </c>
      <c r="C34" s="23" t="s">
        <v>145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ht="12.75" hidden="1" customHeight="1" thickBot="1">
      <c r="A35" s="22" t="s">
        <v>146</v>
      </c>
      <c r="B35" s="23" t="s">
        <v>147</v>
      </c>
      <c r="C35" s="23" t="s">
        <v>147</v>
      </c>
      <c r="D35" s="25" t="e">
        <f>#REF!+#REF!+#REF!</f>
        <v>#REF!</v>
      </c>
      <c r="E35" s="25" t="e">
        <f>D35+#REF!+#REF!</f>
        <v>#REF!</v>
      </c>
      <c r="F35" s="24" t="e">
        <f t="shared" si="1"/>
        <v>#REF!</v>
      </c>
    </row>
    <row r="36" spans="1:6" s="10" customFormat="1" ht="16.5" customHeight="1" thickBot="1">
      <c r="A36" s="35" t="s">
        <v>148</v>
      </c>
      <c r="B36" s="36"/>
      <c r="C36" s="36"/>
      <c r="D36" s="151">
        <f>D31+D29+D27+D25+D21+D18+D16+D14+D9</f>
        <v>116377.47542</v>
      </c>
      <c r="E36" s="151">
        <f>++E27+E25+E21+E16+E9+E31+E18+E29+E14</f>
        <v>63194.048949999989</v>
      </c>
      <c r="F36" s="37">
        <f t="shared" si="1"/>
        <v>54.300927840147835</v>
      </c>
    </row>
    <row r="37" spans="1:6" ht="13.5" hidden="1" customHeight="1" thickBot="1">
      <c r="A37" s="38" t="s">
        <v>149</v>
      </c>
      <c r="B37" s="39"/>
      <c r="C37" s="39"/>
      <c r="D37" s="39"/>
    </row>
    <row r="38" spans="1:6" s="42" customFormat="1" ht="12.75" hidden="1" customHeight="1">
      <c r="A38" s="40" t="s">
        <v>150</v>
      </c>
      <c r="B38" s="41"/>
      <c r="C38" s="41"/>
      <c r="D38" s="41"/>
    </row>
    <row r="39" spans="1:6" ht="7.5" customHeight="1"/>
    <row r="40" spans="1:6" ht="12.75" customHeight="1">
      <c r="A40" s="43"/>
    </row>
    <row r="41" spans="1:6" ht="15" customHeight="1">
      <c r="A41" s="44"/>
    </row>
    <row r="42" spans="1:6" ht="15" customHeight="1">
      <c r="A42" s="44"/>
    </row>
    <row r="43" spans="1:6" ht="15" customHeight="1">
      <c r="A43" s="45"/>
    </row>
    <row r="44" spans="1:6" ht="15" customHeight="1">
      <c r="A44" s="46"/>
    </row>
    <row r="45" spans="1:6" ht="12.75" customHeight="1">
      <c r="A45" s="47"/>
    </row>
    <row r="46" spans="1:6" ht="12.75" customHeight="1">
      <c r="A46" s="47"/>
    </row>
    <row r="48" spans="1:6" ht="15">
      <c r="A48" s="47"/>
    </row>
    <row r="49" spans="1:1" ht="15">
      <c r="A49" s="46"/>
    </row>
    <row r="50" spans="1:1" ht="15">
      <c r="A50" s="47"/>
    </row>
    <row r="51" spans="1:1" ht="15">
      <c r="A51" s="47"/>
    </row>
    <row r="53" spans="1:1" ht="15">
      <c r="A53" s="47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23"/>
  <sheetViews>
    <sheetView zoomScaleNormal="100" workbookViewId="0">
      <selection activeCell="H10" sqref="H10"/>
    </sheetView>
  </sheetViews>
  <sheetFormatPr defaultColWidth="8.85546875" defaultRowHeight="12.75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77" customWidth="1"/>
    <col min="7" max="7" width="13.5703125" style="177" customWidth="1"/>
    <col min="8" max="8" width="16" style="177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5.75">
      <c r="A1" s="2"/>
      <c r="B1" s="2"/>
      <c r="C1" s="2"/>
      <c r="D1" s="2"/>
      <c r="E1" s="2"/>
      <c r="F1" s="256" t="s">
        <v>379</v>
      </c>
      <c r="G1" s="257"/>
      <c r="H1" s="257"/>
    </row>
    <row r="2" spans="1:10" ht="15.75">
      <c r="A2" s="2"/>
      <c r="B2" s="2"/>
      <c r="C2" s="2"/>
      <c r="D2" s="2"/>
      <c r="E2" s="2"/>
      <c r="F2" s="256" t="s">
        <v>377</v>
      </c>
      <c r="G2" s="257"/>
      <c r="H2" s="257"/>
    </row>
    <row r="3" spans="1:10" ht="15.75">
      <c r="A3" s="2"/>
      <c r="B3" s="2"/>
      <c r="C3" s="2"/>
      <c r="D3" s="2"/>
      <c r="E3" s="2"/>
      <c r="F3" s="256" t="s">
        <v>92</v>
      </c>
      <c r="G3" s="257"/>
      <c r="H3" s="257"/>
    </row>
    <row r="4" spans="1:10" ht="15.75">
      <c r="A4" s="2"/>
      <c r="B4" s="2"/>
      <c r="C4" s="2"/>
      <c r="D4" s="2"/>
      <c r="E4" s="2"/>
      <c r="F4" s="256" t="s">
        <v>444</v>
      </c>
      <c r="G4" s="257"/>
      <c r="H4" s="257"/>
    </row>
    <row r="5" spans="1:10" ht="18.75" customHeight="1">
      <c r="A5" s="258" t="s">
        <v>434</v>
      </c>
      <c r="B5" s="258"/>
      <c r="C5" s="258"/>
      <c r="D5" s="258"/>
      <c r="E5" s="258"/>
      <c r="F5" s="258"/>
      <c r="G5" s="258"/>
      <c r="H5" s="258"/>
    </row>
    <row r="6" spans="1:10" ht="32.25" customHeight="1">
      <c r="A6" s="259"/>
      <c r="B6" s="259"/>
      <c r="C6" s="259"/>
      <c r="D6" s="259"/>
      <c r="E6" s="259"/>
      <c r="F6" s="259"/>
      <c r="G6" s="259"/>
      <c r="H6" s="259"/>
    </row>
    <row r="7" spans="1:10" ht="12.75" customHeight="1">
      <c r="A7" s="260" t="s">
        <v>153</v>
      </c>
      <c r="B7" s="260" t="s">
        <v>236</v>
      </c>
      <c r="C7" s="260" t="s">
        <v>2</v>
      </c>
      <c r="D7" s="260" t="s">
        <v>1</v>
      </c>
      <c r="E7" s="260" t="s">
        <v>237</v>
      </c>
      <c r="F7" s="253" t="s">
        <v>417</v>
      </c>
      <c r="G7" s="254" t="s">
        <v>421</v>
      </c>
      <c r="H7" s="255" t="s">
        <v>364</v>
      </c>
    </row>
    <row r="8" spans="1:10" ht="46.5" customHeight="1">
      <c r="A8" s="260" t="s">
        <v>153</v>
      </c>
      <c r="B8" s="260" t="s">
        <v>236</v>
      </c>
      <c r="C8" s="260" t="s">
        <v>238</v>
      </c>
      <c r="D8" s="260" t="s">
        <v>239</v>
      </c>
      <c r="E8" s="260"/>
      <c r="F8" s="253"/>
      <c r="G8" s="254"/>
      <c r="H8" s="255"/>
    </row>
    <row r="9" spans="1:10" ht="31.5">
      <c r="A9" s="110" t="s">
        <v>165</v>
      </c>
      <c r="B9" s="110" t="s">
        <v>161</v>
      </c>
      <c r="C9" s="110"/>
      <c r="D9" s="110"/>
      <c r="E9" s="111" t="s">
        <v>6</v>
      </c>
      <c r="F9" s="112">
        <f>F10+F42+F50+F56</f>
        <v>18507.449000000001</v>
      </c>
      <c r="G9" s="112">
        <f>G10+G42+G50+G56</f>
        <v>8198.8308500000003</v>
      </c>
      <c r="H9" s="112">
        <f>G9/F9*100</f>
        <v>44.300167192139774</v>
      </c>
      <c r="J9" s="3"/>
    </row>
    <row r="10" spans="1:10" ht="94.5">
      <c r="A10" s="131" t="s">
        <v>165</v>
      </c>
      <c r="B10" s="131" t="s">
        <v>162</v>
      </c>
      <c r="C10" s="131"/>
      <c r="D10" s="131"/>
      <c r="E10" s="132" t="s">
        <v>8</v>
      </c>
      <c r="F10" s="133">
        <f>F11</f>
        <v>16712.649000000001</v>
      </c>
      <c r="G10" s="133">
        <f t="shared" ref="G10" si="0">G11</f>
        <v>7836.6351500000001</v>
      </c>
      <c r="H10" s="126">
        <f t="shared" ref="H10:H69" si="1">G10/F10*100</f>
        <v>46.890442981241328</v>
      </c>
    </row>
    <row r="11" spans="1:10" ht="31.5">
      <c r="A11" s="128" t="s">
        <v>165</v>
      </c>
      <c r="B11" s="128" t="s">
        <v>162</v>
      </c>
      <c r="C11" s="128" t="s">
        <v>240</v>
      </c>
      <c r="D11" s="128"/>
      <c r="E11" s="129" t="s">
        <v>241</v>
      </c>
      <c r="F11" s="130">
        <f>F12+F37</f>
        <v>16712.649000000001</v>
      </c>
      <c r="G11" s="130">
        <f>G12+G37</f>
        <v>7836.6351500000001</v>
      </c>
      <c r="H11" s="115">
        <f t="shared" si="1"/>
        <v>46.890442981241328</v>
      </c>
    </row>
    <row r="12" spans="1:10" ht="31.5">
      <c r="A12" s="128" t="s">
        <v>165</v>
      </c>
      <c r="B12" s="128" t="s">
        <v>162</v>
      </c>
      <c r="C12" s="128" t="s">
        <v>242</v>
      </c>
      <c r="D12" s="128"/>
      <c r="E12" s="129" t="s">
        <v>243</v>
      </c>
      <c r="F12" s="130">
        <f>F13+F25</f>
        <v>16616.649000000001</v>
      </c>
      <c r="G12" s="130">
        <f t="shared" ref="G12" si="2">G13+G25</f>
        <v>7820.6351500000001</v>
      </c>
      <c r="H12" s="115">
        <f t="shared" si="1"/>
        <v>47.065055956829802</v>
      </c>
    </row>
    <row r="13" spans="1:10" ht="47.25">
      <c r="A13" s="128" t="s">
        <v>165</v>
      </c>
      <c r="B13" s="128" t="s">
        <v>162</v>
      </c>
      <c r="C13" s="128" t="s">
        <v>248</v>
      </c>
      <c r="D13" s="128"/>
      <c r="E13" s="129" t="s">
        <v>249</v>
      </c>
      <c r="F13" s="130">
        <f>F14</f>
        <v>3653.6489999999999</v>
      </c>
      <c r="G13" s="130">
        <f t="shared" ref="G13" si="3">G14</f>
        <v>1778.59312</v>
      </c>
      <c r="H13" s="115">
        <f t="shared" si="1"/>
        <v>48.679912055044149</v>
      </c>
    </row>
    <row r="14" spans="1:10" ht="31.5">
      <c r="A14" s="128" t="s">
        <v>165</v>
      </c>
      <c r="B14" s="128" t="s">
        <v>162</v>
      </c>
      <c r="C14" s="128" t="s">
        <v>250</v>
      </c>
      <c r="D14" s="128"/>
      <c r="E14" s="129" t="s">
        <v>251</v>
      </c>
      <c r="F14" s="130">
        <f>F15+F21+F23</f>
        <v>3653.6489999999999</v>
      </c>
      <c r="G14" s="130">
        <f t="shared" ref="G14" si="4">G15+G21+G23</f>
        <v>1778.59312</v>
      </c>
      <c r="H14" s="115">
        <f t="shared" si="1"/>
        <v>48.679912055044149</v>
      </c>
    </row>
    <row r="15" spans="1:10" ht="31.5">
      <c r="A15" s="128" t="s">
        <v>165</v>
      </c>
      <c r="B15" s="128" t="s">
        <v>162</v>
      </c>
      <c r="C15" s="128" t="s">
        <v>197</v>
      </c>
      <c r="D15" s="128"/>
      <c r="E15" s="129" t="s">
        <v>243</v>
      </c>
      <c r="F15" s="130">
        <f>SUM(F16:F20)</f>
        <v>3580.1289999999999</v>
      </c>
      <c r="G15" s="130">
        <f>SUM(G16:G20)</f>
        <v>1775.07312</v>
      </c>
      <c r="H15" s="115">
        <f t="shared" si="1"/>
        <v>49.581261457338549</v>
      </c>
    </row>
    <row r="16" spans="1:10" ht="47.25">
      <c r="A16" s="128" t="s">
        <v>165</v>
      </c>
      <c r="B16" s="128" t="s">
        <v>162</v>
      </c>
      <c r="C16" s="128" t="s">
        <v>197</v>
      </c>
      <c r="D16" s="128" t="s">
        <v>32</v>
      </c>
      <c r="E16" s="129" t="s">
        <v>170</v>
      </c>
      <c r="F16" s="130">
        <v>741.12900000000002</v>
      </c>
      <c r="G16" s="130">
        <v>374.19200000000001</v>
      </c>
      <c r="H16" s="115">
        <f t="shared" si="1"/>
        <v>50.489455951662933</v>
      </c>
    </row>
    <row r="17" spans="1:8" ht="15.75">
      <c r="A17" s="128" t="s">
        <v>165</v>
      </c>
      <c r="B17" s="128" t="s">
        <v>162</v>
      </c>
      <c r="C17" s="128" t="s">
        <v>197</v>
      </c>
      <c r="D17" s="128" t="s">
        <v>10</v>
      </c>
      <c r="E17" s="129" t="s">
        <v>160</v>
      </c>
      <c r="F17" s="130">
        <v>2101</v>
      </c>
      <c r="G17" s="130">
        <v>953.68255999999997</v>
      </c>
      <c r="H17" s="115">
        <f t="shared" si="1"/>
        <v>45.39184007615421</v>
      </c>
    </row>
    <row r="18" spans="1:8" ht="15.75">
      <c r="A18" s="128" t="s">
        <v>165</v>
      </c>
      <c r="B18" s="128" t="s">
        <v>162</v>
      </c>
      <c r="C18" s="128" t="s">
        <v>197</v>
      </c>
      <c r="D18" s="128" t="s">
        <v>156</v>
      </c>
      <c r="E18" s="129" t="s">
        <v>168</v>
      </c>
      <c r="F18" s="130">
        <v>670</v>
      </c>
      <c r="G18" s="130">
        <v>434.02856000000003</v>
      </c>
      <c r="H18" s="115">
        <f t="shared" si="1"/>
        <v>64.780382089552248</v>
      </c>
    </row>
    <row r="19" spans="1:8" ht="15.75">
      <c r="A19" s="128" t="s">
        <v>165</v>
      </c>
      <c r="B19" s="128" t="s">
        <v>162</v>
      </c>
      <c r="C19" s="128" t="s">
        <v>197</v>
      </c>
      <c r="D19" s="128" t="s">
        <v>39</v>
      </c>
      <c r="E19" s="129" t="s">
        <v>38</v>
      </c>
      <c r="F19" s="130">
        <v>50</v>
      </c>
      <c r="G19" s="130">
        <v>13.17</v>
      </c>
      <c r="H19" s="115">
        <f t="shared" si="1"/>
        <v>26.340000000000003</v>
      </c>
    </row>
    <row r="20" spans="1:8" ht="15.75">
      <c r="A20" s="128" t="s">
        <v>165</v>
      </c>
      <c r="B20" s="128" t="s">
        <v>162</v>
      </c>
      <c r="C20" s="128" t="s">
        <v>197</v>
      </c>
      <c r="D20" s="128" t="s">
        <v>341</v>
      </c>
      <c r="E20" s="129" t="s">
        <v>356</v>
      </c>
      <c r="F20" s="130">
        <v>18</v>
      </c>
      <c r="G20" s="130">
        <v>0</v>
      </c>
      <c r="H20" s="115">
        <f t="shared" si="1"/>
        <v>0</v>
      </c>
    </row>
    <row r="21" spans="1:8" ht="31.5">
      <c r="A21" s="128" t="s">
        <v>165</v>
      </c>
      <c r="B21" s="128" t="s">
        <v>162</v>
      </c>
      <c r="C21" s="128" t="s">
        <v>198</v>
      </c>
      <c r="D21" s="128"/>
      <c r="E21" s="129" t="s">
        <v>252</v>
      </c>
      <c r="F21" s="130">
        <f>F22</f>
        <v>70</v>
      </c>
      <c r="G21" s="130">
        <f>G22</f>
        <v>0</v>
      </c>
      <c r="H21" s="115">
        <f t="shared" si="1"/>
        <v>0</v>
      </c>
    </row>
    <row r="22" spans="1:8" ht="15.75">
      <c r="A22" s="128" t="s">
        <v>165</v>
      </c>
      <c r="B22" s="128" t="s">
        <v>162</v>
      </c>
      <c r="C22" s="128" t="s">
        <v>198</v>
      </c>
      <c r="D22" s="128" t="s">
        <v>10</v>
      </c>
      <c r="E22" s="129" t="s">
        <v>160</v>
      </c>
      <c r="F22" s="130">
        <v>70</v>
      </c>
      <c r="G22" s="130">
        <v>0</v>
      </c>
      <c r="H22" s="115">
        <f t="shared" si="1"/>
        <v>0</v>
      </c>
    </row>
    <row r="23" spans="1:8" ht="31.5">
      <c r="A23" s="128" t="s">
        <v>165</v>
      </c>
      <c r="B23" s="128" t="s">
        <v>162</v>
      </c>
      <c r="C23" s="128" t="s">
        <v>199</v>
      </c>
      <c r="D23" s="128"/>
      <c r="E23" s="129" t="s">
        <v>253</v>
      </c>
      <c r="F23" s="130">
        <f>F24</f>
        <v>3.52</v>
      </c>
      <c r="G23" s="130">
        <f>G24</f>
        <v>3.52</v>
      </c>
      <c r="H23" s="115">
        <f t="shared" si="1"/>
        <v>100</v>
      </c>
    </row>
    <row r="24" spans="1:8" ht="15.75">
      <c r="A24" s="128" t="s">
        <v>165</v>
      </c>
      <c r="B24" s="128" t="s">
        <v>162</v>
      </c>
      <c r="C24" s="128" t="s">
        <v>199</v>
      </c>
      <c r="D24" s="128" t="s">
        <v>10</v>
      </c>
      <c r="E24" s="129" t="s">
        <v>160</v>
      </c>
      <c r="F24" s="130">
        <v>3.52</v>
      </c>
      <c r="G24" s="130">
        <v>3.52</v>
      </c>
      <c r="H24" s="115">
        <f t="shared" si="1"/>
        <v>100</v>
      </c>
    </row>
    <row r="25" spans="1:8" ht="31.5">
      <c r="A25" s="131" t="s">
        <v>165</v>
      </c>
      <c r="B25" s="131" t="s">
        <v>162</v>
      </c>
      <c r="C25" s="131" t="s">
        <v>244</v>
      </c>
      <c r="D25" s="131"/>
      <c r="E25" s="132" t="s">
        <v>245</v>
      </c>
      <c r="F25" s="133">
        <f>F26+F33</f>
        <v>12963</v>
      </c>
      <c r="G25" s="133">
        <f t="shared" ref="G25" si="5">G26+G33</f>
        <v>6042.0420299999996</v>
      </c>
      <c r="H25" s="123">
        <f t="shared" si="1"/>
        <v>46.609905345984721</v>
      </c>
    </row>
    <row r="26" spans="1:8" ht="31.5">
      <c r="A26" s="131" t="s">
        <v>165</v>
      </c>
      <c r="B26" s="131" t="s">
        <v>162</v>
      </c>
      <c r="C26" s="131" t="s">
        <v>254</v>
      </c>
      <c r="D26" s="131"/>
      <c r="E26" s="132" t="s">
        <v>255</v>
      </c>
      <c r="F26" s="133">
        <f>F27+F30</f>
        <v>11430</v>
      </c>
      <c r="G26" s="133">
        <f t="shared" ref="G26" si="6">G27+G30</f>
        <v>5386.8577099999993</v>
      </c>
      <c r="H26" s="123">
        <f t="shared" si="1"/>
        <v>47.129113823272085</v>
      </c>
    </row>
    <row r="27" spans="1:8" ht="31.5">
      <c r="A27" s="131" t="s">
        <v>165</v>
      </c>
      <c r="B27" s="131" t="s">
        <v>162</v>
      </c>
      <c r="C27" s="131" t="s">
        <v>200</v>
      </c>
      <c r="D27" s="131"/>
      <c r="E27" s="132" t="s">
        <v>255</v>
      </c>
      <c r="F27" s="133">
        <f>F28+F29</f>
        <v>9605</v>
      </c>
      <c r="G27" s="133">
        <f>G28+G29</f>
        <v>4620.7585799999997</v>
      </c>
      <c r="H27" s="123">
        <f t="shared" si="1"/>
        <v>48.10784570536179</v>
      </c>
    </row>
    <row r="28" spans="1:8" ht="31.5">
      <c r="A28" s="128" t="s">
        <v>165</v>
      </c>
      <c r="B28" s="128" t="s">
        <v>162</v>
      </c>
      <c r="C28" s="128" t="s">
        <v>200</v>
      </c>
      <c r="D28" s="128" t="s">
        <v>9</v>
      </c>
      <c r="E28" s="129" t="s">
        <v>181</v>
      </c>
      <c r="F28" s="130">
        <v>7400</v>
      </c>
      <c r="G28" s="130">
        <v>3608.7189199999998</v>
      </c>
      <c r="H28" s="115">
        <f t="shared" si="1"/>
        <v>48.766471891891889</v>
      </c>
    </row>
    <row r="29" spans="1:8" ht="78.75">
      <c r="A29" s="128" t="s">
        <v>165</v>
      </c>
      <c r="B29" s="128" t="s">
        <v>162</v>
      </c>
      <c r="C29" s="128" t="s">
        <v>200</v>
      </c>
      <c r="D29" s="128" t="s">
        <v>31</v>
      </c>
      <c r="E29" s="129" t="s">
        <v>180</v>
      </c>
      <c r="F29" s="130">
        <v>2205</v>
      </c>
      <c r="G29" s="130">
        <v>1012.03966</v>
      </c>
      <c r="H29" s="115">
        <f t="shared" si="1"/>
        <v>45.897490249433112</v>
      </c>
    </row>
    <row r="30" spans="1:8" ht="31.5">
      <c r="A30" s="131" t="s">
        <v>165</v>
      </c>
      <c r="B30" s="131" t="s">
        <v>162</v>
      </c>
      <c r="C30" s="131" t="s">
        <v>201</v>
      </c>
      <c r="D30" s="131"/>
      <c r="E30" s="132" t="s">
        <v>256</v>
      </c>
      <c r="F30" s="133">
        <f>F31+F32</f>
        <v>1825</v>
      </c>
      <c r="G30" s="133">
        <f>G31+G32</f>
        <v>766.09912999999995</v>
      </c>
      <c r="H30" s="123">
        <f t="shared" si="1"/>
        <v>41.978034520547943</v>
      </c>
    </row>
    <row r="31" spans="1:8" ht="31.5">
      <c r="A31" s="128" t="s">
        <v>165</v>
      </c>
      <c r="B31" s="128" t="s">
        <v>162</v>
      </c>
      <c r="C31" s="128" t="s">
        <v>201</v>
      </c>
      <c r="D31" s="128" t="s">
        <v>9</v>
      </c>
      <c r="E31" s="129" t="s">
        <v>181</v>
      </c>
      <c r="F31" s="130">
        <v>1400</v>
      </c>
      <c r="G31" s="130">
        <v>599.05912999999998</v>
      </c>
      <c r="H31" s="115">
        <f t="shared" si="1"/>
        <v>42.78993785714286</v>
      </c>
    </row>
    <row r="32" spans="1:8" ht="78.75">
      <c r="A32" s="128" t="s">
        <v>165</v>
      </c>
      <c r="B32" s="128" t="s">
        <v>162</v>
      </c>
      <c r="C32" s="128" t="s">
        <v>201</v>
      </c>
      <c r="D32" s="128" t="s">
        <v>31</v>
      </c>
      <c r="E32" s="129" t="s">
        <v>180</v>
      </c>
      <c r="F32" s="130">
        <v>425</v>
      </c>
      <c r="G32" s="130">
        <v>167.04</v>
      </c>
      <c r="H32" s="115">
        <f t="shared" si="1"/>
        <v>39.303529411764707</v>
      </c>
    </row>
    <row r="33" spans="1:8" ht="63">
      <c r="A33" s="131" t="s">
        <v>165</v>
      </c>
      <c r="B33" s="131" t="s">
        <v>162</v>
      </c>
      <c r="C33" s="131" t="s">
        <v>246</v>
      </c>
      <c r="D33" s="131"/>
      <c r="E33" s="132" t="s">
        <v>247</v>
      </c>
      <c r="F33" s="133">
        <f>F34</f>
        <v>1533</v>
      </c>
      <c r="G33" s="133">
        <f t="shared" ref="G33" si="7">G34</f>
        <v>655.18432000000007</v>
      </c>
      <c r="H33" s="123">
        <f t="shared" si="1"/>
        <v>42.738703196347039</v>
      </c>
    </row>
    <row r="34" spans="1:8" ht="63">
      <c r="A34" s="131" t="s">
        <v>165</v>
      </c>
      <c r="B34" s="131" t="s">
        <v>162</v>
      </c>
      <c r="C34" s="131" t="s">
        <v>202</v>
      </c>
      <c r="D34" s="131"/>
      <c r="E34" s="132" t="s">
        <v>247</v>
      </c>
      <c r="F34" s="133">
        <f>F35+F36</f>
        <v>1533</v>
      </c>
      <c r="G34" s="133">
        <f>G35+G36</f>
        <v>655.18432000000007</v>
      </c>
      <c r="H34" s="123">
        <f t="shared" si="1"/>
        <v>42.738703196347039</v>
      </c>
    </row>
    <row r="35" spans="1:8" ht="31.5">
      <c r="A35" s="128" t="s">
        <v>165</v>
      </c>
      <c r="B35" s="128" t="s">
        <v>162</v>
      </c>
      <c r="C35" s="128" t="s">
        <v>202</v>
      </c>
      <c r="D35" s="128" t="s">
        <v>9</v>
      </c>
      <c r="E35" s="129" t="s">
        <v>181</v>
      </c>
      <c r="F35" s="130">
        <v>1200</v>
      </c>
      <c r="G35" s="130">
        <v>512.73332000000005</v>
      </c>
      <c r="H35" s="115">
        <f t="shared" si="1"/>
        <v>42.727776666666671</v>
      </c>
    </row>
    <row r="36" spans="1:8" ht="78.75">
      <c r="A36" s="128" t="s">
        <v>165</v>
      </c>
      <c r="B36" s="128" t="s">
        <v>162</v>
      </c>
      <c r="C36" s="128" t="s">
        <v>202</v>
      </c>
      <c r="D36" s="128" t="s">
        <v>31</v>
      </c>
      <c r="E36" s="129" t="s">
        <v>180</v>
      </c>
      <c r="F36" s="130">
        <v>333</v>
      </c>
      <c r="G36" s="130">
        <v>142.45099999999999</v>
      </c>
      <c r="H36" s="115">
        <f t="shared" si="1"/>
        <v>42.778078078078074</v>
      </c>
    </row>
    <row r="37" spans="1:8" ht="15.75">
      <c r="A37" s="128" t="s">
        <v>165</v>
      </c>
      <c r="B37" s="128" t="s">
        <v>162</v>
      </c>
      <c r="C37" s="128" t="s">
        <v>257</v>
      </c>
      <c r="D37" s="128"/>
      <c r="E37" s="129" t="s">
        <v>258</v>
      </c>
      <c r="F37" s="130">
        <f>F38</f>
        <v>96</v>
      </c>
      <c r="G37" s="130">
        <f t="shared" ref="G37" si="8">G38</f>
        <v>16</v>
      </c>
      <c r="H37" s="115">
        <f t="shared" si="1"/>
        <v>16.666666666666664</v>
      </c>
    </row>
    <row r="38" spans="1:8" ht="15.75">
      <c r="A38" s="128" t="s">
        <v>165</v>
      </c>
      <c r="B38" s="128" t="s">
        <v>162</v>
      </c>
      <c r="C38" s="128" t="s">
        <v>259</v>
      </c>
      <c r="D38" s="128"/>
      <c r="E38" s="129" t="s">
        <v>11</v>
      </c>
      <c r="F38" s="130">
        <f>F39</f>
        <v>96</v>
      </c>
      <c r="G38" s="130">
        <f t="shared" ref="G38" si="9">G39</f>
        <v>16</v>
      </c>
      <c r="H38" s="115">
        <f t="shared" si="1"/>
        <v>16.666666666666664</v>
      </c>
    </row>
    <row r="39" spans="1:8" ht="31.5">
      <c r="A39" s="128" t="s">
        <v>165</v>
      </c>
      <c r="B39" s="128" t="s">
        <v>162</v>
      </c>
      <c r="C39" s="128" t="s">
        <v>260</v>
      </c>
      <c r="D39" s="128"/>
      <c r="E39" s="129" t="s">
        <v>261</v>
      </c>
      <c r="F39" s="130">
        <f>F40</f>
        <v>96</v>
      </c>
      <c r="G39" s="130">
        <f t="shared" ref="G39" si="10">G40</f>
        <v>16</v>
      </c>
      <c r="H39" s="115">
        <f t="shared" si="1"/>
        <v>16.666666666666664</v>
      </c>
    </row>
    <row r="40" spans="1:8" ht="31.5">
      <c r="A40" s="128" t="s">
        <v>165</v>
      </c>
      <c r="B40" s="128" t="s">
        <v>162</v>
      </c>
      <c r="C40" s="128" t="s">
        <v>203</v>
      </c>
      <c r="D40" s="128"/>
      <c r="E40" s="129" t="s">
        <v>262</v>
      </c>
      <c r="F40" s="130">
        <f>F41</f>
        <v>96</v>
      </c>
      <c r="G40" s="130">
        <f t="shared" ref="G40" si="11">G41</f>
        <v>16</v>
      </c>
      <c r="H40" s="115">
        <f t="shared" si="1"/>
        <v>16.666666666666664</v>
      </c>
    </row>
    <row r="41" spans="1:8" ht="31.5">
      <c r="A41" s="171" t="s">
        <v>165</v>
      </c>
      <c r="B41" s="171" t="s">
        <v>162</v>
      </c>
      <c r="C41" s="171" t="s">
        <v>203</v>
      </c>
      <c r="D41" s="171" t="s">
        <v>10</v>
      </c>
      <c r="E41" s="172" t="s">
        <v>160</v>
      </c>
      <c r="F41" s="173">
        <v>96</v>
      </c>
      <c r="G41" s="173">
        <v>16</v>
      </c>
      <c r="H41" s="120">
        <f t="shared" si="1"/>
        <v>16.666666666666664</v>
      </c>
    </row>
    <row r="42" spans="1:8" ht="78.75">
      <c r="A42" s="121" t="s">
        <v>165</v>
      </c>
      <c r="B42" s="121" t="s">
        <v>183</v>
      </c>
      <c r="C42" s="121"/>
      <c r="D42" s="121"/>
      <c r="E42" s="175" t="s">
        <v>184</v>
      </c>
      <c r="F42" s="123">
        <f t="shared" ref="F42:G45" si="12">F43</f>
        <v>336.8</v>
      </c>
      <c r="G42" s="123">
        <f t="shared" si="12"/>
        <v>168.4</v>
      </c>
      <c r="H42" s="174">
        <f t="shared" si="1"/>
        <v>50</v>
      </c>
    </row>
    <row r="43" spans="1:8" ht="31.5">
      <c r="A43" s="121" t="s">
        <v>165</v>
      </c>
      <c r="B43" s="121" t="s">
        <v>183</v>
      </c>
      <c r="C43" s="121" t="s">
        <v>240</v>
      </c>
      <c r="D43" s="121"/>
      <c r="E43" s="175" t="s">
        <v>241</v>
      </c>
      <c r="F43" s="123">
        <f t="shared" si="12"/>
        <v>336.8</v>
      </c>
      <c r="G43" s="123">
        <f t="shared" si="12"/>
        <v>168.4</v>
      </c>
      <c r="H43" s="174">
        <f t="shared" si="1"/>
        <v>50</v>
      </c>
    </row>
    <row r="44" spans="1:8" ht="15.75">
      <c r="A44" s="121" t="s">
        <v>165</v>
      </c>
      <c r="B44" s="121" t="s">
        <v>183</v>
      </c>
      <c r="C44" s="121" t="s">
        <v>257</v>
      </c>
      <c r="D44" s="121"/>
      <c r="E44" s="175" t="s">
        <v>258</v>
      </c>
      <c r="F44" s="123">
        <f t="shared" si="12"/>
        <v>336.8</v>
      </c>
      <c r="G44" s="123">
        <f t="shared" si="12"/>
        <v>168.4</v>
      </c>
      <c r="H44" s="174">
        <f t="shared" si="1"/>
        <v>50</v>
      </c>
    </row>
    <row r="45" spans="1:8" ht="15.75">
      <c r="A45" s="113" t="s">
        <v>165</v>
      </c>
      <c r="B45" s="113" t="s">
        <v>183</v>
      </c>
      <c r="C45" s="113" t="s">
        <v>259</v>
      </c>
      <c r="D45" s="113"/>
      <c r="E45" s="134" t="s">
        <v>11</v>
      </c>
      <c r="F45" s="115">
        <f t="shared" si="12"/>
        <v>336.8</v>
      </c>
      <c r="G45" s="115">
        <f t="shared" si="12"/>
        <v>168.4</v>
      </c>
      <c r="H45" s="115">
        <f t="shared" si="1"/>
        <v>50</v>
      </c>
    </row>
    <row r="46" spans="1:8" ht="31.5">
      <c r="A46" s="113" t="s">
        <v>165</v>
      </c>
      <c r="B46" s="113" t="s">
        <v>183</v>
      </c>
      <c r="C46" s="113" t="s">
        <v>260</v>
      </c>
      <c r="D46" s="113"/>
      <c r="E46" s="134" t="s">
        <v>261</v>
      </c>
      <c r="F46" s="115">
        <f>SUM(F47:F49)</f>
        <v>336.8</v>
      </c>
      <c r="G46" s="115">
        <f>SUM(G47:G49)</f>
        <v>168.4</v>
      </c>
      <c r="H46" s="115">
        <f t="shared" si="1"/>
        <v>50</v>
      </c>
    </row>
    <row r="47" spans="1:8" ht="63">
      <c r="A47" s="113" t="s">
        <v>165</v>
      </c>
      <c r="B47" s="113" t="s">
        <v>183</v>
      </c>
      <c r="C47" s="113" t="s">
        <v>204</v>
      </c>
      <c r="D47" s="113" t="s">
        <v>418</v>
      </c>
      <c r="E47" s="134" t="s">
        <v>263</v>
      </c>
      <c r="F47" s="115">
        <v>152.4</v>
      </c>
      <c r="G47" s="115">
        <v>76.2</v>
      </c>
      <c r="H47" s="115">
        <f t="shared" si="1"/>
        <v>50</v>
      </c>
    </row>
    <row r="48" spans="1:8" ht="63">
      <c r="A48" s="113" t="s">
        <v>165</v>
      </c>
      <c r="B48" s="113" t="s">
        <v>183</v>
      </c>
      <c r="C48" s="113" t="s">
        <v>205</v>
      </c>
      <c r="D48" s="113" t="s">
        <v>418</v>
      </c>
      <c r="E48" s="134" t="s">
        <v>264</v>
      </c>
      <c r="F48" s="115">
        <v>61.2</v>
      </c>
      <c r="G48" s="115">
        <v>30.6</v>
      </c>
      <c r="H48" s="115">
        <f t="shared" si="1"/>
        <v>50</v>
      </c>
    </row>
    <row r="49" spans="1:8" ht="110.25">
      <c r="A49" s="113" t="s">
        <v>165</v>
      </c>
      <c r="B49" s="113" t="s">
        <v>183</v>
      </c>
      <c r="C49" s="113" t="s">
        <v>206</v>
      </c>
      <c r="D49" s="113" t="s">
        <v>418</v>
      </c>
      <c r="E49" s="134" t="s">
        <v>265</v>
      </c>
      <c r="F49" s="115">
        <v>123.2</v>
      </c>
      <c r="G49" s="115">
        <v>61.6</v>
      </c>
      <c r="H49" s="115">
        <f t="shared" si="1"/>
        <v>50</v>
      </c>
    </row>
    <row r="50" spans="1:8" ht="15.75">
      <c r="A50" s="121" t="s">
        <v>165</v>
      </c>
      <c r="B50" s="121" t="s">
        <v>159</v>
      </c>
      <c r="C50" s="121"/>
      <c r="D50" s="121"/>
      <c r="E50" s="122" t="s">
        <v>13</v>
      </c>
      <c r="F50" s="123">
        <f>F51</f>
        <v>1000</v>
      </c>
      <c r="G50" s="123">
        <f>G51</f>
        <v>0</v>
      </c>
      <c r="H50" s="123">
        <f t="shared" si="1"/>
        <v>0</v>
      </c>
    </row>
    <row r="51" spans="1:8" ht="31.5">
      <c r="A51" s="121" t="s">
        <v>165</v>
      </c>
      <c r="B51" s="121" t="s">
        <v>159</v>
      </c>
      <c r="C51" s="121" t="s">
        <v>240</v>
      </c>
      <c r="D51" s="121"/>
      <c r="E51" s="122" t="s">
        <v>241</v>
      </c>
      <c r="F51" s="123">
        <f>F52</f>
        <v>1000</v>
      </c>
      <c r="G51" s="123">
        <v>0</v>
      </c>
      <c r="H51" s="123">
        <f t="shared" si="1"/>
        <v>0</v>
      </c>
    </row>
    <row r="52" spans="1:8" ht="15.75">
      <c r="A52" s="113" t="s">
        <v>165</v>
      </c>
      <c r="B52" s="113" t="s">
        <v>159</v>
      </c>
      <c r="C52" s="113" t="s">
        <v>257</v>
      </c>
      <c r="D52" s="113"/>
      <c r="E52" s="114" t="s">
        <v>258</v>
      </c>
      <c r="F52" s="115">
        <f>F53</f>
        <v>1000</v>
      </c>
      <c r="G52" s="115">
        <f t="shared" ref="G52" si="13">G53</f>
        <v>0</v>
      </c>
      <c r="H52" s="115">
        <f t="shared" si="1"/>
        <v>0</v>
      </c>
    </row>
    <row r="53" spans="1:8" ht="15.75">
      <c r="A53" s="113" t="s">
        <v>165</v>
      </c>
      <c r="B53" s="113" t="s">
        <v>159</v>
      </c>
      <c r="C53" s="113" t="s">
        <v>259</v>
      </c>
      <c r="D53" s="113"/>
      <c r="E53" s="114" t="s">
        <v>11</v>
      </c>
      <c r="F53" s="115">
        <f>F54</f>
        <v>1000</v>
      </c>
      <c r="G53" s="115">
        <f t="shared" ref="G53" si="14">G54</f>
        <v>0</v>
      </c>
      <c r="H53" s="115">
        <f t="shared" si="1"/>
        <v>0</v>
      </c>
    </row>
    <row r="54" spans="1:8" ht="15.75">
      <c r="A54" s="113" t="s">
        <v>165</v>
      </c>
      <c r="B54" s="113" t="s">
        <v>159</v>
      </c>
      <c r="C54" s="113" t="s">
        <v>266</v>
      </c>
      <c r="D54" s="113"/>
      <c r="E54" s="114" t="s">
        <v>267</v>
      </c>
      <c r="F54" s="115">
        <f>F55</f>
        <v>1000</v>
      </c>
      <c r="G54" s="115">
        <f t="shared" ref="G54" si="15">G55</f>
        <v>0</v>
      </c>
      <c r="H54" s="115">
        <f t="shared" si="1"/>
        <v>0</v>
      </c>
    </row>
    <row r="55" spans="1:8" ht="31.5">
      <c r="A55" s="118" t="s">
        <v>165</v>
      </c>
      <c r="B55" s="118" t="s">
        <v>159</v>
      </c>
      <c r="C55" s="118" t="s">
        <v>207</v>
      </c>
      <c r="D55" s="118"/>
      <c r="E55" s="119" t="s">
        <v>268</v>
      </c>
      <c r="F55" s="120">
        <v>1000</v>
      </c>
      <c r="G55" s="120">
        <v>0</v>
      </c>
      <c r="H55" s="120">
        <f t="shared" si="1"/>
        <v>0</v>
      </c>
    </row>
    <row r="56" spans="1:8" ht="31.5">
      <c r="A56" s="121" t="s">
        <v>165</v>
      </c>
      <c r="B56" s="121" t="s">
        <v>182</v>
      </c>
      <c r="C56" s="121"/>
      <c r="D56" s="121"/>
      <c r="E56" s="122" t="s">
        <v>15</v>
      </c>
      <c r="F56" s="123">
        <f>F57</f>
        <v>458</v>
      </c>
      <c r="G56" s="123">
        <f>G57</f>
        <v>193.79570000000001</v>
      </c>
      <c r="H56" s="115">
        <f t="shared" si="1"/>
        <v>42.31347161572053</v>
      </c>
    </row>
    <row r="57" spans="1:8" ht="31.5">
      <c r="A57" s="121" t="s">
        <v>165</v>
      </c>
      <c r="B57" s="121" t="s">
        <v>182</v>
      </c>
      <c r="C57" s="121" t="s">
        <v>240</v>
      </c>
      <c r="D57" s="121"/>
      <c r="E57" s="122" t="s">
        <v>241</v>
      </c>
      <c r="F57" s="123">
        <f>F58</f>
        <v>458</v>
      </c>
      <c r="G57" s="123">
        <f t="shared" ref="G57" si="16">G58</f>
        <v>193.79570000000001</v>
      </c>
      <c r="H57" s="115">
        <f t="shared" si="1"/>
        <v>42.31347161572053</v>
      </c>
    </row>
    <row r="58" spans="1:8" ht="15.75">
      <c r="A58" s="113" t="s">
        <v>165</v>
      </c>
      <c r="B58" s="113" t="s">
        <v>182</v>
      </c>
      <c r="C58" s="113" t="s">
        <v>257</v>
      </c>
      <c r="D58" s="113"/>
      <c r="E58" s="114" t="s">
        <v>258</v>
      </c>
      <c r="F58" s="115">
        <f>F59</f>
        <v>458</v>
      </c>
      <c r="G58" s="115">
        <f t="shared" ref="G58" si="17">G59</f>
        <v>193.79570000000001</v>
      </c>
      <c r="H58" s="115">
        <f t="shared" si="1"/>
        <v>42.31347161572053</v>
      </c>
    </row>
    <row r="59" spans="1:8" ht="15.75">
      <c r="A59" s="113" t="s">
        <v>165</v>
      </c>
      <c r="B59" s="113" t="s">
        <v>182</v>
      </c>
      <c r="C59" s="113" t="s">
        <v>259</v>
      </c>
      <c r="D59" s="113"/>
      <c r="E59" s="114" t="s">
        <v>11</v>
      </c>
      <c r="F59" s="115">
        <f>F60</f>
        <v>458</v>
      </c>
      <c r="G59" s="115">
        <f t="shared" ref="G59" si="18">G60</f>
        <v>193.79570000000001</v>
      </c>
      <c r="H59" s="115">
        <f t="shared" si="1"/>
        <v>42.31347161572053</v>
      </c>
    </row>
    <row r="60" spans="1:8" ht="15.75">
      <c r="A60" s="113" t="s">
        <v>165</v>
      </c>
      <c r="B60" s="113" t="s">
        <v>182</v>
      </c>
      <c r="C60" s="113" t="s">
        <v>266</v>
      </c>
      <c r="D60" s="113"/>
      <c r="E60" s="114" t="s">
        <v>267</v>
      </c>
      <c r="F60" s="115">
        <f>F61+F63</f>
        <v>458</v>
      </c>
      <c r="G60" s="115">
        <f>G61+G63</f>
        <v>193.79570000000001</v>
      </c>
      <c r="H60" s="115">
        <f t="shared" si="1"/>
        <v>42.31347161572053</v>
      </c>
    </row>
    <row r="61" spans="1:8" ht="47.25">
      <c r="A61" s="128" t="s">
        <v>165</v>
      </c>
      <c r="B61" s="128" t="s">
        <v>182</v>
      </c>
      <c r="C61" s="128" t="s">
        <v>406</v>
      </c>
      <c r="D61" s="128"/>
      <c r="E61" s="129" t="s">
        <v>405</v>
      </c>
      <c r="F61" s="130">
        <f>F62</f>
        <v>160</v>
      </c>
      <c r="G61" s="130">
        <f>G62</f>
        <v>0</v>
      </c>
      <c r="H61" s="115">
        <f t="shared" si="1"/>
        <v>0</v>
      </c>
    </row>
    <row r="62" spans="1:8" ht="47.25">
      <c r="A62" s="185" t="s">
        <v>165</v>
      </c>
      <c r="B62" s="185" t="s">
        <v>182</v>
      </c>
      <c r="C62" s="185" t="s">
        <v>406</v>
      </c>
      <c r="D62" s="185" t="s">
        <v>10</v>
      </c>
      <c r="E62" s="184" t="s">
        <v>350</v>
      </c>
      <c r="F62" s="186">
        <v>160</v>
      </c>
      <c r="G62" s="186">
        <v>0</v>
      </c>
      <c r="H62" s="115">
        <f t="shared" si="1"/>
        <v>0</v>
      </c>
    </row>
    <row r="63" spans="1:8" ht="94.5">
      <c r="A63" s="113" t="s">
        <v>165</v>
      </c>
      <c r="B63" s="113" t="s">
        <v>182</v>
      </c>
      <c r="C63" s="113" t="s">
        <v>208</v>
      </c>
      <c r="D63" s="113"/>
      <c r="E63" s="114" t="s">
        <v>269</v>
      </c>
      <c r="F63" s="115">
        <f>F64</f>
        <v>298</v>
      </c>
      <c r="G63" s="115">
        <f t="shared" ref="G63" si="19">G64</f>
        <v>193.79570000000001</v>
      </c>
      <c r="H63" s="115">
        <f t="shared" si="1"/>
        <v>65.032114093959734</v>
      </c>
    </row>
    <row r="64" spans="1:8" ht="15.75">
      <c r="A64" s="113" t="s">
        <v>165</v>
      </c>
      <c r="B64" s="113" t="s">
        <v>182</v>
      </c>
      <c r="C64" s="113" t="s">
        <v>208</v>
      </c>
      <c r="D64" s="113" t="s">
        <v>10</v>
      </c>
      <c r="E64" s="114" t="s">
        <v>160</v>
      </c>
      <c r="F64" s="115">
        <v>298</v>
      </c>
      <c r="G64" s="115">
        <v>193.79570000000001</v>
      </c>
      <c r="H64" s="115">
        <f t="shared" si="1"/>
        <v>65.032114093959734</v>
      </c>
    </row>
    <row r="65" spans="1:8" ht="15.75">
      <c r="A65" s="110" t="s">
        <v>158</v>
      </c>
      <c r="B65" s="110" t="s">
        <v>161</v>
      </c>
      <c r="C65" s="110"/>
      <c r="D65" s="110"/>
      <c r="E65" s="111" t="s">
        <v>34</v>
      </c>
      <c r="F65" s="112">
        <f t="shared" ref="F65:F70" si="20">F66</f>
        <v>314.60000000000002</v>
      </c>
      <c r="G65" s="112">
        <f t="shared" ref="G65" si="21">G66</f>
        <v>137.495</v>
      </c>
      <c r="H65" s="126">
        <f t="shared" si="1"/>
        <v>43.704704386522572</v>
      </c>
    </row>
    <row r="66" spans="1:8" ht="31.5">
      <c r="A66" s="113" t="s">
        <v>158</v>
      </c>
      <c r="B66" s="113" t="s">
        <v>173</v>
      </c>
      <c r="C66" s="113"/>
      <c r="D66" s="113"/>
      <c r="E66" s="114" t="s">
        <v>98</v>
      </c>
      <c r="F66" s="115">
        <f t="shared" si="20"/>
        <v>314.60000000000002</v>
      </c>
      <c r="G66" s="115">
        <f t="shared" ref="G66" si="22">G67</f>
        <v>137.495</v>
      </c>
      <c r="H66" s="115">
        <f t="shared" si="1"/>
        <v>43.704704386522572</v>
      </c>
    </row>
    <row r="67" spans="1:8" ht="31.5">
      <c r="A67" s="113" t="s">
        <v>158</v>
      </c>
      <c r="B67" s="113" t="s">
        <v>173</v>
      </c>
      <c r="C67" s="113" t="s">
        <v>240</v>
      </c>
      <c r="D67" s="113"/>
      <c r="E67" s="114" t="s">
        <v>241</v>
      </c>
      <c r="F67" s="115">
        <f t="shared" si="20"/>
        <v>314.60000000000002</v>
      </c>
      <c r="G67" s="115">
        <f t="shared" ref="G67" si="23">G68</f>
        <v>137.495</v>
      </c>
      <c r="H67" s="115">
        <f t="shared" si="1"/>
        <v>43.704704386522572</v>
      </c>
    </row>
    <row r="68" spans="1:8" ht="15.75">
      <c r="A68" s="113" t="s">
        <v>158</v>
      </c>
      <c r="B68" s="113" t="s">
        <v>173</v>
      </c>
      <c r="C68" s="113" t="s">
        <v>257</v>
      </c>
      <c r="D68" s="113"/>
      <c r="E68" s="114" t="s">
        <v>258</v>
      </c>
      <c r="F68" s="115">
        <f t="shared" si="20"/>
        <v>314.60000000000002</v>
      </c>
      <c r="G68" s="115">
        <f t="shared" ref="G68" si="24">G69</f>
        <v>137.495</v>
      </c>
      <c r="H68" s="115">
        <f t="shared" si="1"/>
        <v>43.704704386522572</v>
      </c>
    </row>
    <row r="69" spans="1:8" ht="15.75">
      <c r="A69" s="113" t="s">
        <v>158</v>
      </c>
      <c r="B69" s="113" t="s">
        <v>173</v>
      </c>
      <c r="C69" s="113" t="s">
        <v>259</v>
      </c>
      <c r="D69" s="113"/>
      <c r="E69" s="114" t="s">
        <v>11</v>
      </c>
      <c r="F69" s="115">
        <f t="shared" si="20"/>
        <v>314.60000000000002</v>
      </c>
      <c r="G69" s="115">
        <f t="shared" ref="G69" si="25">G70</f>
        <v>137.495</v>
      </c>
      <c r="H69" s="115">
        <f t="shared" si="1"/>
        <v>43.704704386522572</v>
      </c>
    </row>
    <row r="70" spans="1:8" ht="15.75">
      <c r="A70" s="113" t="s">
        <v>158</v>
      </c>
      <c r="B70" s="113" t="s">
        <v>173</v>
      </c>
      <c r="C70" s="113" t="s">
        <v>266</v>
      </c>
      <c r="D70" s="113"/>
      <c r="E70" s="114" t="s">
        <v>267</v>
      </c>
      <c r="F70" s="115">
        <f t="shared" si="20"/>
        <v>314.60000000000002</v>
      </c>
      <c r="G70" s="115">
        <f t="shared" ref="G70" si="26">G71</f>
        <v>137.495</v>
      </c>
      <c r="H70" s="115">
        <f t="shared" ref="H70:H132" si="27">G70/F70*100</f>
        <v>43.704704386522572</v>
      </c>
    </row>
    <row r="71" spans="1:8" ht="47.25">
      <c r="A71" s="113" t="s">
        <v>158</v>
      </c>
      <c r="B71" s="113" t="s">
        <v>173</v>
      </c>
      <c r="C71" s="113" t="s">
        <v>209</v>
      </c>
      <c r="D71" s="113"/>
      <c r="E71" s="114" t="s">
        <v>270</v>
      </c>
      <c r="F71" s="115">
        <f>F72+F73</f>
        <v>314.60000000000002</v>
      </c>
      <c r="G71" s="115">
        <f t="shared" ref="G71" si="28">G72+G73</f>
        <v>137.495</v>
      </c>
      <c r="H71" s="115">
        <f t="shared" si="27"/>
        <v>43.704704386522572</v>
      </c>
    </row>
    <row r="72" spans="1:8" ht="31.5">
      <c r="A72" s="113" t="s">
        <v>158</v>
      </c>
      <c r="B72" s="113" t="s">
        <v>173</v>
      </c>
      <c r="C72" s="113" t="s">
        <v>209</v>
      </c>
      <c r="D72" s="113" t="s">
        <v>9</v>
      </c>
      <c r="E72" s="114" t="s">
        <v>181</v>
      </c>
      <c r="F72" s="115">
        <v>241.62873999999999</v>
      </c>
      <c r="G72" s="115">
        <v>106.959</v>
      </c>
      <c r="H72" s="115">
        <f t="shared" si="27"/>
        <v>44.26584354162506</v>
      </c>
    </row>
    <row r="73" spans="1:8" ht="78.75">
      <c r="A73" s="113" t="s">
        <v>158</v>
      </c>
      <c r="B73" s="113" t="s">
        <v>173</v>
      </c>
      <c r="C73" s="113" t="s">
        <v>209</v>
      </c>
      <c r="D73" s="113" t="s">
        <v>31</v>
      </c>
      <c r="E73" s="114" t="s">
        <v>180</v>
      </c>
      <c r="F73" s="115">
        <v>72.971260000000001</v>
      </c>
      <c r="G73" s="115">
        <v>30.536000000000001</v>
      </c>
      <c r="H73" s="115">
        <f t="shared" si="27"/>
        <v>41.846611940098057</v>
      </c>
    </row>
    <row r="74" spans="1:8" ht="63">
      <c r="A74" s="110" t="s">
        <v>173</v>
      </c>
      <c r="B74" s="110" t="s">
        <v>161</v>
      </c>
      <c r="C74" s="110"/>
      <c r="D74" s="110"/>
      <c r="E74" s="111" t="s">
        <v>99</v>
      </c>
      <c r="F74" s="112">
        <f t="shared" ref="F74:F80" si="29">F75</f>
        <v>900</v>
      </c>
      <c r="G74" s="112">
        <f t="shared" ref="G74" si="30">G75</f>
        <v>0</v>
      </c>
      <c r="H74" s="126">
        <f t="shared" si="27"/>
        <v>0</v>
      </c>
    </row>
    <row r="75" spans="1:8" ht="47.25">
      <c r="A75" s="124" t="s">
        <v>173</v>
      </c>
      <c r="B75" s="124" t="s">
        <v>178</v>
      </c>
      <c r="C75" s="124"/>
      <c r="D75" s="124"/>
      <c r="E75" s="125" t="s">
        <v>179</v>
      </c>
      <c r="F75" s="126">
        <f t="shared" si="29"/>
        <v>900</v>
      </c>
      <c r="G75" s="126">
        <f t="shared" ref="G75" si="31">G76</f>
        <v>0</v>
      </c>
      <c r="H75" s="126">
        <f t="shared" si="27"/>
        <v>0</v>
      </c>
    </row>
    <row r="76" spans="1:8" ht="31.5">
      <c r="A76" s="113" t="s">
        <v>173</v>
      </c>
      <c r="B76" s="113" t="s">
        <v>178</v>
      </c>
      <c r="C76" s="113" t="s">
        <v>271</v>
      </c>
      <c r="D76" s="113"/>
      <c r="E76" s="114" t="s">
        <v>272</v>
      </c>
      <c r="F76" s="115">
        <f t="shared" si="29"/>
        <v>900</v>
      </c>
      <c r="G76" s="115">
        <f t="shared" ref="G76" si="32">G77</f>
        <v>0</v>
      </c>
      <c r="H76" s="115">
        <f t="shared" si="27"/>
        <v>0</v>
      </c>
    </row>
    <row r="77" spans="1:8" ht="94.5">
      <c r="A77" s="113" t="s">
        <v>173</v>
      </c>
      <c r="B77" s="113" t="s">
        <v>178</v>
      </c>
      <c r="C77" s="113" t="s">
        <v>273</v>
      </c>
      <c r="D77" s="113"/>
      <c r="E77" s="114" t="s">
        <v>274</v>
      </c>
      <c r="F77" s="115">
        <f t="shared" si="29"/>
        <v>900</v>
      </c>
      <c r="G77" s="115">
        <f t="shared" ref="G77" si="33">G78</f>
        <v>0</v>
      </c>
      <c r="H77" s="115">
        <f t="shared" si="27"/>
        <v>0</v>
      </c>
    </row>
    <row r="78" spans="1:8" ht="15.75">
      <c r="A78" s="113" t="s">
        <v>173</v>
      </c>
      <c r="B78" s="113" t="s">
        <v>178</v>
      </c>
      <c r="C78" s="113" t="s">
        <v>275</v>
      </c>
      <c r="D78" s="113"/>
      <c r="E78" s="114" t="s">
        <v>276</v>
      </c>
      <c r="F78" s="115">
        <f t="shared" si="29"/>
        <v>900</v>
      </c>
      <c r="G78" s="115">
        <f t="shared" ref="G78" si="34">G79</f>
        <v>0</v>
      </c>
      <c r="H78" s="115">
        <f t="shared" si="27"/>
        <v>0</v>
      </c>
    </row>
    <row r="79" spans="1:8" ht="31.5">
      <c r="A79" s="113" t="s">
        <v>173</v>
      </c>
      <c r="B79" s="113" t="s">
        <v>178</v>
      </c>
      <c r="C79" s="113" t="s">
        <v>277</v>
      </c>
      <c r="D79" s="113"/>
      <c r="E79" s="116" t="s">
        <v>278</v>
      </c>
      <c r="F79" s="115">
        <f t="shared" si="29"/>
        <v>900</v>
      </c>
      <c r="G79" s="115">
        <f t="shared" ref="G79" si="35">G80</f>
        <v>0</v>
      </c>
      <c r="H79" s="115">
        <f t="shared" si="27"/>
        <v>0</v>
      </c>
    </row>
    <row r="80" spans="1:8" ht="31.5">
      <c r="A80" s="113" t="s">
        <v>173</v>
      </c>
      <c r="B80" s="113" t="s">
        <v>178</v>
      </c>
      <c r="C80" s="113" t="s">
        <v>279</v>
      </c>
      <c r="D80" s="113"/>
      <c r="E80" s="114" t="s">
        <v>280</v>
      </c>
      <c r="F80" s="115">
        <f t="shared" si="29"/>
        <v>900</v>
      </c>
      <c r="G80" s="115">
        <f t="shared" ref="G80" si="36">G81</f>
        <v>0</v>
      </c>
      <c r="H80" s="115">
        <f t="shared" si="27"/>
        <v>0</v>
      </c>
    </row>
    <row r="81" spans="1:8" ht="31.5">
      <c r="A81" s="118" t="s">
        <v>173</v>
      </c>
      <c r="B81" s="118" t="s">
        <v>178</v>
      </c>
      <c r="C81" s="118" t="s">
        <v>279</v>
      </c>
      <c r="D81" s="118" t="s">
        <v>10</v>
      </c>
      <c r="E81" s="119" t="s">
        <v>160</v>
      </c>
      <c r="F81" s="120">
        <v>900</v>
      </c>
      <c r="G81" s="120">
        <v>0</v>
      </c>
      <c r="H81" s="120">
        <f t="shared" si="27"/>
        <v>0</v>
      </c>
    </row>
    <row r="82" spans="1:8" ht="15.75">
      <c r="A82" s="110" t="s">
        <v>162</v>
      </c>
      <c r="B82" s="110" t="s">
        <v>161</v>
      </c>
      <c r="C82" s="110"/>
      <c r="D82" s="110"/>
      <c r="E82" s="111" t="s">
        <v>101</v>
      </c>
      <c r="F82" s="112">
        <f>F83+F99</f>
        <v>10175.105</v>
      </c>
      <c r="G82" s="112">
        <f>G83+G99</f>
        <v>2987.92</v>
      </c>
      <c r="H82" s="115">
        <f t="shared" si="27"/>
        <v>29.365004095780833</v>
      </c>
    </row>
    <row r="83" spans="1:8" ht="31.5">
      <c r="A83" s="113" t="s">
        <v>162</v>
      </c>
      <c r="B83" s="113" t="s">
        <v>177</v>
      </c>
      <c r="C83" s="113"/>
      <c r="D83" s="113"/>
      <c r="E83" s="114" t="s">
        <v>103</v>
      </c>
      <c r="F83" s="115">
        <f>F84</f>
        <v>9520.1049999999996</v>
      </c>
      <c r="G83" s="115">
        <f t="shared" ref="G83" si="37">G84</f>
        <v>2665.42</v>
      </c>
      <c r="H83" s="115">
        <f t="shared" si="27"/>
        <v>27.997800444427874</v>
      </c>
    </row>
    <row r="84" spans="1:8" ht="31.5">
      <c r="A84" s="113" t="s">
        <v>162</v>
      </c>
      <c r="B84" s="113" t="s">
        <v>177</v>
      </c>
      <c r="C84" s="113" t="s">
        <v>271</v>
      </c>
      <c r="D84" s="113"/>
      <c r="E84" s="114" t="s">
        <v>272</v>
      </c>
      <c r="F84" s="115">
        <f>F85</f>
        <v>9520.1049999999996</v>
      </c>
      <c r="G84" s="115">
        <f t="shared" ref="G84" si="38">G85</f>
        <v>2665.42</v>
      </c>
      <c r="H84" s="115">
        <f t="shared" si="27"/>
        <v>27.997800444427874</v>
      </c>
    </row>
    <row r="85" spans="1:8" ht="110.25">
      <c r="A85" s="121" t="s">
        <v>162</v>
      </c>
      <c r="B85" s="121" t="s">
        <v>177</v>
      </c>
      <c r="C85" s="121" t="s">
        <v>273</v>
      </c>
      <c r="D85" s="121"/>
      <c r="E85" s="122" t="s">
        <v>274</v>
      </c>
      <c r="F85" s="123">
        <f>F86</f>
        <v>9520.1049999999996</v>
      </c>
      <c r="G85" s="123">
        <f>G86</f>
        <v>2665.42</v>
      </c>
      <c r="H85" s="123">
        <f t="shared" si="27"/>
        <v>27.997800444427874</v>
      </c>
    </row>
    <row r="86" spans="1:8" ht="31.5">
      <c r="A86" s="121" t="s">
        <v>162</v>
      </c>
      <c r="B86" s="121" t="s">
        <v>177</v>
      </c>
      <c r="C86" s="121" t="s">
        <v>275</v>
      </c>
      <c r="D86" s="121"/>
      <c r="E86" s="122" t="s">
        <v>276</v>
      </c>
      <c r="F86" s="123">
        <f>F87+F94+F97</f>
        <v>9520.1049999999996</v>
      </c>
      <c r="G86" s="123">
        <f>G87+G94</f>
        <v>2665.42</v>
      </c>
      <c r="H86" s="123">
        <f t="shared" si="27"/>
        <v>27.997800444427874</v>
      </c>
    </row>
    <row r="87" spans="1:8" ht="78.75">
      <c r="A87" s="121" t="s">
        <v>162</v>
      </c>
      <c r="B87" s="121" t="s">
        <v>177</v>
      </c>
      <c r="C87" s="121" t="s">
        <v>281</v>
      </c>
      <c r="D87" s="121"/>
      <c r="E87" s="122" t="s">
        <v>282</v>
      </c>
      <c r="F87" s="123">
        <f>F88+F90+F92</f>
        <v>8486.5349999999999</v>
      </c>
      <c r="G87" s="123">
        <f t="shared" ref="G87" si="39">G88+G90+G92</f>
        <v>2665.42</v>
      </c>
      <c r="H87" s="123">
        <f t="shared" si="27"/>
        <v>31.407635742974016</v>
      </c>
    </row>
    <row r="88" spans="1:8" ht="31.5">
      <c r="A88" s="121" t="s">
        <v>162</v>
      </c>
      <c r="B88" s="121" t="s">
        <v>177</v>
      </c>
      <c r="C88" s="121" t="s">
        <v>210</v>
      </c>
      <c r="D88" s="121"/>
      <c r="E88" s="122" t="s">
        <v>283</v>
      </c>
      <c r="F88" s="123">
        <f>F89</f>
        <v>3400</v>
      </c>
      <c r="G88" s="123">
        <f t="shared" ref="G88" si="40">G89</f>
        <v>2066.4299999999998</v>
      </c>
      <c r="H88" s="123">
        <f t="shared" si="27"/>
        <v>60.777352941176467</v>
      </c>
    </row>
    <row r="89" spans="1:8" ht="15.75">
      <c r="A89" s="113" t="s">
        <v>162</v>
      </c>
      <c r="B89" s="113" t="s">
        <v>177</v>
      </c>
      <c r="C89" s="113" t="s">
        <v>210</v>
      </c>
      <c r="D89" s="113" t="s">
        <v>10</v>
      </c>
      <c r="E89" s="114" t="s">
        <v>160</v>
      </c>
      <c r="F89" s="115">
        <v>3400</v>
      </c>
      <c r="G89" s="115">
        <v>2066.4299999999998</v>
      </c>
      <c r="H89" s="115">
        <f t="shared" si="27"/>
        <v>60.777352941176467</v>
      </c>
    </row>
    <row r="90" spans="1:8" ht="47.25">
      <c r="A90" s="121" t="s">
        <v>162</v>
      </c>
      <c r="B90" s="121" t="s">
        <v>177</v>
      </c>
      <c r="C90" s="121" t="s">
        <v>211</v>
      </c>
      <c r="D90" s="121"/>
      <c r="E90" s="122" t="s">
        <v>284</v>
      </c>
      <c r="F90" s="123">
        <f>F91</f>
        <v>3800</v>
      </c>
      <c r="G90" s="123">
        <f t="shared" ref="G90" si="41">G91</f>
        <v>598.99</v>
      </c>
      <c r="H90" s="123">
        <f t="shared" si="27"/>
        <v>15.762894736842107</v>
      </c>
    </row>
    <row r="91" spans="1:8" ht="15.75">
      <c r="A91" s="113" t="s">
        <v>162</v>
      </c>
      <c r="B91" s="113" t="s">
        <v>177</v>
      </c>
      <c r="C91" s="113" t="s">
        <v>211</v>
      </c>
      <c r="D91" s="113" t="s">
        <v>10</v>
      </c>
      <c r="E91" s="114" t="s">
        <v>160</v>
      </c>
      <c r="F91" s="115">
        <v>3800</v>
      </c>
      <c r="G91" s="115">
        <v>598.99</v>
      </c>
      <c r="H91" s="115">
        <f t="shared" si="27"/>
        <v>15.762894736842107</v>
      </c>
    </row>
    <row r="92" spans="1:8" ht="173.25">
      <c r="A92" s="121" t="s">
        <v>162</v>
      </c>
      <c r="B92" s="121" t="s">
        <v>177</v>
      </c>
      <c r="C92" s="121" t="s">
        <v>212</v>
      </c>
      <c r="D92" s="121"/>
      <c r="E92" s="127" t="s">
        <v>285</v>
      </c>
      <c r="F92" s="123">
        <f>F93</f>
        <v>1286.5350000000001</v>
      </c>
      <c r="G92" s="123">
        <f t="shared" ref="G92" si="42">G93</f>
        <v>0</v>
      </c>
      <c r="H92" s="123">
        <f t="shared" si="27"/>
        <v>0</v>
      </c>
    </row>
    <row r="93" spans="1:8" ht="15.75">
      <c r="A93" s="113" t="s">
        <v>162</v>
      </c>
      <c r="B93" s="113" t="s">
        <v>177</v>
      </c>
      <c r="C93" s="113" t="s">
        <v>212</v>
      </c>
      <c r="D93" s="113" t="s">
        <v>10</v>
      </c>
      <c r="E93" s="114" t="s">
        <v>160</v>
      </c>
      <c r="F93" s="115">
        <v>1286.5350000000001</v>
      </c>
      <c r="G93" s="115">
        <v>0</v>
      </c>
      <c r="H93" s="115">
        <f t="shared" si="27"/>
        <v>0</v>
      </c>
    </row>
    <row r="94" spans="1:8" ht="78.75">
      <c r="A94" s="121" t="s">
        <v>162</v>
      </c>
      <c r="B94" s="121" t="s">
        <v>177</v>
      </c>
      <c r="C94" s="121" t="s">
        <v>286</v>
      </c>
      <c r="D94" s="121"/>
      <c r="E94" s="122" t="s">
        <v>287</v>
      </c>
      <c r="F94" s="123">
        <f>F95</f>
        <v>10</v>
      </c>
      <c r="G94" s="123">
        <f t="shared" ref="G94" si="43">G95</f>
        <v>0</v>
      </c>
      <c r="H94" s="120">
        <f t="shared" si="27"/>
        <v>0</v>
      </c>
    </row>
    <row r="95" spans="1:8" ht="47.25">
      <c r="A95" s="113" t="s">
        <v>162</v>
      </c>
      <c r="B95" s="113" t="s">
        <v>177</v>
      </c>
      <c r="C95" s="113" t="s">
        <v>213</v>
      </c>
      <c r="D95" s="113"/>
      <c r="E95" s="114" t="s">
        <v>288</v>
      </c>
      <c r="F95" s="115">
        <f>F96</f>
        <v>10</v>
      </c>
      <c r="G95" s="115">
        <f t="shared" ref="G95" si="44">G96</f>
        <v>0</v>
      </c>
      <c r="H95" s="115">
        <f t="shared" si="27"/>
        <v>0</v>
      </c>
    </row>
    <row r="96" spans="1:8" ht="15.75">
      <c r="A96" s="113" t="s">
        <v>162</v>
      </c>
      <c r="B96" s="113" t="s">
        <v>177</v>
      </c>
      <c r="C96" s="113" t="s">
        <v>213</v>
      </c>
      <c r="D96" s="113" t="s">
        <v>10</v>
      </c>
      <c r="E96" s="114" t="s">
        <v>160</v>
      </c>
      <c r="F96" s="115">
        <v>10</v>
      </c>
      <c r="G96" s="115">
        <v>0</v>
      </c>
      <c r="H96" s="115">
        <f t="shared" si="27"/>
        <v>0</v>
      </c>
    </row>
    <row r="97" spans="1:8" ht="78.75">
      <c r="A97" s="113" t="s">
        <v>162</v>
      </c>
      <c r="B97" s="113" t="s">
        <v>177</v>
      </c>
      <c r="C97" s="113" t="s">
        <v>436</v>
      </c>
      <c r="D97" s="113"/>
      <c r="E97" s="122" t="s">
        <v>435</v>
      </c>
      <c r="F97" s="191">
        <f>F98</f>
        <v>1023.57</v>
      </c>
      <c r="G97" s="191">
        <f t="shared" ref="G97:H97" si="45">G98</f>
        <v>0</v>
      </c>
      <c r="H97" s="191">
        <f t="shared" si="45"/>
        <v>0</v>
      </c>
    </row>
    <row r="98" spans="1:8" ht="15.75">
      <c r="A98" s="113" t="s">
        <v>162</v>
      </c>
      <c r="B98" s="113" t="s">
        <v>177</v>
      </c>
      <c r="C98" s="113" t="s">
        <v>436</v>
      </c>
      <c r="D98" s="113" t="s">
        <v>10</v>
      </c>
      <c r="E98" s="114" t="s">
        <v>160</v>
      </c>
      <c r="F98" s="115">
        <v>1023.57</v>
      </c>
      <c r="G98" s="115">
        <v>0</v>
      </c>
      <c r="H98" s="115">
        <f>G98/F98*100</f>
        <v>0</v>
      </c>
    </row>
    <row r="99" spans="1:8" ht="31.5">
      <c r="A99" s="121" t="s">
        <v>162</v>
      </c>
      <c r="B99" s="121" t="s">
        <v>176</v>
      </c>
      <c r="C99" s="121"/>
      <c r="D99" s="121"/>
      <c r="E99" s="122" t="s">
        <v>104</v>
      </c>
      <c r="F99" s="123">
        <f>F100</f>
        <v>655</v>
      </c>
      <c r="G99" s="123">
        <f t="shared" ref="G99" si="46">G100</f>
        <v>322.5</v>
      </c>
      <c r="H99" s="123">
        <f t="shared" si="27"/>
        <v>49.236641221374043</v>
      </c>
    </row>
    <row r="100" spans="1:8" ht="31.5">
      <c r="A100" s="113" t="s">
        <v>162</v>
      </c>
      <c r="B100" s="113" t="s">
        <v>176</v>
      </c>
      <c r="C100" s="113" t="s">
        <v>271</v>
      </c>
      <c r="D100" s="113"/>
      <c r="E100" s="114" t="s">
        <v>272</v>
      </c>
      <c r="F100" s="115">
        <f>F101</f>
        <v>655</v>
      </c>
      <c r="G100" s="115">
        <f t="shared" ref="G100" si="47">G101</f>
        <v>322.5</v>
      </c>
      <c r="H100" s="115">
        <f t="shared" si="27"/>
        <v>49.236641221374043</v>
      </c>
    </row>
    <row r="101" spans="1:8" ht="94.5">
      <c r="A101" s="113" t="s">
        <v>162</v>
      </c>
      <c r="B101" s="113" t="s">
        <v>176</v>
      </c>
      <c r="C101" s="113" t="s">
        <v>273</v>
      </c>
      <c r="D101" s="113"/>
      <c r="E101" s="114" t="s">
        <v>274</v>
      </c>
      <c r="F101" s="115">
        <f>F102</f>
        <v>655</v>
      </c>
      <c r="G101" s="115">
        <f t="shared" ref="G101" si="48">G102</f>
        <v>322.5</v>
      </c>
      <c r="H101" s="115">
        <f t="shared" si="27"/>
        <v>49.236641221374043</v>
      </c>
    </row>
    <row r="102" spans="1:8" ht="15.75">
      <c r="A102" s="113" t="s">
        <v>162</v>
      </c>
      <c r="B102" s="113" t="s">
        <v>176</v>
      </c>
      <c r="C102" s="113" t="s">
        <v>275</v>
      </c>
      <c r="D102" s="113"/>
      <c r="E102" s="114" t="s">
        <v>276</v>
      </c>
      <c r="F102" s="115">
        <f>F103</f>
        <v>655</v>
      </c>
      <c r="G102" s="115">
        <f t="shared" ref="G102" si="49">G103</f>
        <v>322.5</v>
      </c>
      <c r="H102" s="115">
        <f t="shared" si="27"/>
        <v>49.236641221374043</v>
      </c>
    </row>
    <row r="103" spans="1:8" ht="47.25">
      <c r="A103" s="113" t="s">
        <v>162</v>
      </c>
      <c r="B103" s="113" t="s">
        <v>176</v>
      </c>
      <c r="C103" s="113" t="s">
        <v>291</v>
      </c>
      <c r="D103" s="113"/>
      <c r="E103" s="114" t="s">
        <v>292</v>
      </c>
      <c r="F103" s="115">
        <f>F104+F106</f>
        <v>655</v>
      </c>
      <c r="G103" s="115">
        <f t="shared" ref="G103" si="50">G104+G106</f>
        <v>322.5</v>
      </c>
      <c r="H103" s="115">
        <f t="shared" si="27"/>
        <v>49.236641221374043</v>
      </c>
    </row>
    <row r="104" spans="1:8" ht="47.25">
      <c r="A104" s="118" t="s">
        <v>162</v>
      </c>
      <c r="B104" s="118" t="s">
        <v>176</v>
      </c>
      <c r="C104" s="118" t="s">
        <v>214</v>
      </c>
      <c r="D104" s="118"/>
      <c r="E104" s="119" t="s">
        <v>293</v>
      </c>
      <c r="F104" s="120">
        <f>F105</f>
        <v>5</v>
      </c>
      <c r="G104" s="120">
        <f t="shared" ref="G104" si="51">G105</f>
        <v>0</v>
      </c>
      <c r="H104" s="120">
        <f t="shared" si="27"/>
        <v>0</v>
      </c>
    </row>
    <row r="105" spans="1:8" ht="15.75">
      <c r="A105" s="113" t="s">
        <v>162</v>
      </c>
      <c r="B105" s="113" t="s">
        <v>176</v>
      </c>
      <c r="C105" s="113" t="s">
        <v>214</v>
      </c>
      <c r="D105" s="113" t="s">
        <v>10</v>
      </c>
      <c r="E105" s="114" t="s">
        <v>160</v>
      </c>
      <c r="F105" s="115">
        <v>5</v>
      </c>
      <c r="G105" s="115">
        <v>0</v>
      </c>
      <c r="H105" s="115">
        <f t="shared" si="27"/>
        <v>0</v>
      </c>
    </row>
    <row r="106" spans="1:8" ht="31.5">
      <c r="A106" s="60" t="s">
        <v>162</v>
      </c>
      <c r="B106" s="60" t="s">
        <v>176</v>
      </c>
      <c r="C106" s="60" t="s">
        <v>215</v>
      </c>
      <c r="D106" s="60"/>
      <c r="E106" s="192" t="s">
        <v>294</v>
      </c>
      <c r="F106" s="193">
        <f>F107</f>
        <v>650</v>
      </c>
      <c r="G106" s="193">
        <f t="shared" ref="G106" si="52">G107</f>
        <v>322.5</v>
      </c>
      <c r="H106" s="193">
        <f t="shared" si="27"/>
        <v>49.615384615384613</v>
      </c>
    </row>
    <row r="107" spans="1:8" ht="31.5">
      <c r="A107" s="118" t="s">
        <v>162</v>
      </c>
      <c r="B107" s="118" t="s">
        <v>176</v>
      </c>
      <c r="C107" s="118" t="s">
        <v>215</v>
      </c>
      <c r="D107" s="118" t="s">
        <v>10</v>
      </c>
      <c r="E107" s="119" t="s">
        <v>160</v>
      </c>
      <c r="F107" s="120">
        <v>650</v>
      </c>
      <c r="G107" s="120">
        <v>322.5</v>
      </c>
      <c r="H107" s="120">
        <f t="shared" si="27"/>
        <v>49.615384615384613</v>
      </c>
    </row>
    <row r="108" spans="1:8" ht="31.5">
      <c r="A108" s="110" t="s">
        <v>174</v>
      </c>
      <c r="B108" s="110" t="s">
        <v>161</v>
      </c>
      <c r="C108" s="110"/>
      <c r="D108" s="110"/>
      <c r="E108" s="111" t="s">
        <v>105</v>
      </c>
      <c r="F108" s="126">
        <f>F109+F133+F142</f>
        <v>72254.91472999999</v>
      </c>
      <c r="G108" s="126">
        <f>G109+G133+G142</f>
        <v>45270.533349999998</v>
      </c>
      <c r="H108" s="126">
        <f t="shared" si="27"/>
        <v>62.653915680567309</v>
      </c>
    </row>
    <row r="109" spans="1:8" ht="18.75">
      <c r="A109" s="113" t="s">
        <v>174</v>
      </c>
      <c r="B109" s="113" t="s">
        <v>165</v>
      </c>
      <c r="C109" s="113"/>
      <c r="D109" s="113"/>
      <c r="E109" s="139" t="s">
        <v>106</v>
      </c>
      <c r="F109" s="126">
        <f>F110+F120</f>
        <v>34375.290859999994</v>
      </c>
      <c r="G109" s="126">
        <f>G110+G120</f>
        <v>30746.333900000001</v>
      </c>
      <c r="H109" s="126">
        <f t="shared" si="27"/>
        <v>89.443123623943663</v>
      </c>
    </row>
    <row r="110" spans="1:8" ht="31.5">
      <c r="A110" s="121" t="s">
        <v>174</v>
      </c>
      <c r="B110" s="121" t="s">
        <v>165</v>
      </c>
      <c r="C110" s="121" t="s">
        <v>240</v>
      </c>
      <c r="D110" s="121"/>
      <c r="E110" s="122" t="s">
        <v>241</v>
      </c>
      <c r="F110" s="123">
        <f>F111</f>
        <v>840.95</v>
      </c>
      <c r="G110" s="123">
        <f t="shared" ref="G110" si="53">G111</f>
        <v>216.77199999999999</v>
      </c>
      <c r="H110" s="123">
        <f t="shared" si="27"/>
        <v>25.777037873833166</v>
      </c>
    </row>
    <row r="111" spans="1:8" ht="15.75">
      <c r="A111" s="121" t="s">
        <v>174</v>
      </c>
      <c r="B111" s="121" t="s">
        <v>165</v>
      </c>
      <c r="C111" s="121" t="s">
        <v>257</v>
      </c>
      <c r="D111" s="121"/>
      <c r="E111" s="122" t="s">
        <v>258</v>
      </c>
      <c r="F111" s="123">
        <f>F112</f>
        <v>840.95</v>
      </c>
      <c r="G111" s="123">
        <f t="shared" ref="G111" si="54">G112</f>
        <v>216.77199999999999</v>
      </c>
      <c r="H111" s="123">
        <f t="shared" si="27"/>
        <v>25.777037873833166</v>
      </c>
    </row>
    <row r="112" spans="1:8" ht="15.75">
      <c r="A112" s="121" t="s">
        <v>174</v>
      </c>
      <c r="B112" s="121" t="s">
        <v>165</v>
      </c>
      <c r="C112" s="121" t="s">
        <v>259</v>
      </c>
      <c r="D112" s="121"/>
      <c r="E112" s="122" t="s">
        <v>11</v>
      </c>
      <c r="F112" s="123">
        <f>F113+F115+F118</f>
        <v>840.95</v>
      </c>
      <c r="G112" s="123">
        <f>G113+G115+G118</f>
        <v>216.77199999999999</v>
      </c>
      <c r="H112" s="123">
        <f t="shared" si="27"/>
        <v>25.777037873833166</v>
      </c>
    </row>
    <row r="113" spans="1:10" ht="31.5">
      <c r="A113" s="113" t="s">
        <v>174</v>
      </c>
      <c r="B113" s="113" t="s">
        <v>165</v>
      </c>
      <c r="C113" s="113" t="s">
        <v>260</v>
      </c>
      <c r="D113" s="113"/>
      <c r="E113" s="114" t="s">
        <v>261</v>
      </c>
      <c r="F113" s="115">
        <f>F114</f>
        <v>35</v>
      </c>
      <c r="G113" s="115">
        <f>G114</f>
        <v>17.5</v>
      </c>
      <c r="H113" s="115">
        <f t="shared" si="27"/>
        <v>50</v>
      </c>
    </row>
    <row r="114" spans="1:10" ht="47.25">
      <c r="A114" s="113" t="s">
        <v>174</v>
      </c>
      <c r="B114" s="113" t="s">
        <v>165</v>
      </c>
      <c r="C114" s="113" t="s">
        <v>216</v>
      </c>
      <c r="D114" s="113"/>
      <c r="E114" s="114" t="s">
        <v>295</v>
      </c>
      <c r="F114" s="115">
        <v>35</v>
      </c>
      <c r="G114" s="115">
        <v>17.5</v>
      </c>
      <c r="H114" s="115">
        <f t="shared" si="27"/>
        <v>50</v>
      </c>
    </row>
    <row r="115" spans="1:10" ht="15.75">
      <c r="A115" s="124" t="s">
        <v>174</v>
      </c>
      <c r="B115" s="124" t="s">
        <v>165</v>
      </c>
      <c r="C115" s="124" t="s">
        <v>266</v>
      </c>
      <c r="D115" s="124"/>
      <c r="E115" s="125" t="s">
        <v>267</v>
      </c>
      <c r="F115" s="126">
        <f>F116</f>
        <v>582.52</v>
      </c>
      <c r="G115" s="126">
        <f t="shared" ref="G115" si="55">G116</f>
        <v>87.557000000000002</v>
      </c>
      <c r="H115" s="115">
        <f t="shared" si="27"/>
        <v>15.030728558676099</v>
      </c>
    </row>
    <row r="116" spans="1:10" ht="63">
      <c r="A116" s="113" t="s">
        <v>174</v>
      </c>
      <c r="B116" s="113" t="s">
        <v>165</v>
      </c>
      <c r="C116" s="113" t="s">
        <v>217</v>
      </c>
      <c r="D116" s="113"/>
      <c r="E116" s="114" t="s">
        <v>296</v>
      </c>
      <c r="F116" s="115">
        <f>F117</f>
        <v>582.52</v>
      </c>
      <c r="G116" s="115">
        <f t="shared" ref="G116" si="56">G117</f>
        <v>87.557000000000002</v>
      </c>
      <c r="H116" s="115">
        <f t="shared" si="27"/>
        <v>15.030728558676099</v>
      </c>
    </row>
    <row r="117" spans="1:10" ht="15.75">
      <c r="A117" s="113" t="s">
        <v>174</v>
      </c>
      <c r="B117" s="113" t="s">
        <v>165</v>
      </c>
      <c r="C117" s="113" t="s">
        <v>217</v>
      </c>
      <c r="D117" s="113" t="s">
        <v>10</v>
      </c>
      <c r="E117" s="114" t="s">
        <v>160</v>
      </c>
      <c r="F117" s="115">
        <v>582.52</v>
      </c>
      <c r="G117" s="115">
        <v>87.557000000000002</v>
      </c>
      <c r="H117" s="115">
        <f t="shared" si="27"/>
        <v>15.030728558676099</v>
      </c>
    </row>
    <row r="118" spans="1:10" ht="15.75">
      <c r="A118" s="121" t="s">
        <v>174</v>
      </c>
      <c r="B118" s="121" t="s">
        <v>165</v>
      </c>
      <c r="C118" s="121" t="s">
        <v>297</v>
      </c>
      <c r="D118" s="121"/>
      <c r="E118" s="122" t="s">
        <v>298</v>
      </c>
      <c r="F118" s="123">
        <f>F119</f>
        <v>223.43</v>
      </c>
      <c r="G118" s="123">
        <f>G119</f>
        <v>111.715</v>
      </c>
      <c r="H118" s="123">
        <f t="shared" si="27"/>
        <v>50</v>
      </c>
    </row>
    <row r="119" spans="1:10" ht="63">
      <c r="A119" s="113" t="s">
        <v>174</v>
      </c>
      <c r="B119" s="113" t="s">
        <v>165</v>
      </c>
      <c r="C119" s="113" t="s">
        <v>382</v>
      </c>
      <c r="D119" s="113"/>
      <c r="E119" s="114" t="s">
        <v>299</v>
      </c>
      <c r="F119" s="115">
        <v>223.43</v>
      </c>
      <c r="G119" s="115">
        <v>111.715</v>
      </c>
      <c r="H119" s="115">
        <f t="shared" si="27"/>
        <v>50</v>
      </c>
    </row>
    <row r="120" spans="1:10" ht="31.5">
      <c r="A120" s="121" t="s">
        <v>174</v>
      </c>
      <c r="B120" s="121" t="s">
        <v>165</v>
      </c>
      <c r="C120" s="121" t="s">
        <v>271</v>
      </c>
      <c r="D120" s="121"/>
      <c r="E120" s="122" t="s">
        <v>272</v>
      </c>
      <c r="F120" s="123">
        <f>F121+F126+F130</f>
        <v>33534.340859999997</v>
      </c>
      <c r="G120" s="123">
        <f>G121+G126+G130</f>
        <v>30529.561900000001</v>
      </c>
      <c r="H120" s="123">
        <f t="shared" si="27"/>
        <v>91.03969577769719</v>
      </c>
    </row>
    <row r="121" spans="1:10" ht="94.5">
      <c r="A121" s="113" t="s">
        <v>174</v>
      </c>
      <c r="B121" s="113" t="s">
        <v>165</v>
      </c>
      <c r="C121" s="113" t="s">
        <v>273</v>
      </c>
      <c r="D121" s="113"/>
      <c r="E121" s="114" t="s">
        <v>274</v>
      </c>
      <c r="F121" s="115">
        <f t="shared" ref="F121:G123" si="57">F122</f>
        <v>1270.95</v>
      </c>
      <c r="G121" s="115">
        <f t="shared" si="57"/>
        <v>529.56290000000001</v>
      </c>
      <c r="H121" s="115">
        <f t="shared" si="27"/>
        <v>41.666698139187218</v>
      </c>
    </row>
    <row r="122" spans="1:10" ht="15.75">
      <c r="A122" s="113" t="s">
        <v>174</v>
      </c>
      <c r="B122" s="113" t="s">
        <v>165</v>
      </c>
      <c r="C122" s="113" t="s">
        <v>275</v>
      </c>
      <c r="D122" s="113"/>
      <c r="E122" s="114" t="s">
        <v>276</v>
      </c>
      <c r="F122" s="115">
        <f t="shared" si="57"/>
        <v>1270.95</v>
      </c>
      <c r="G122" s="115">
        <f t="shared" si="57"/>
        <v>529.56290000000001</v>
      </c>
      <c r="H122" s="115">
        <f t="shared" si="27"/>
        <v>41.666698139187218</v>
      </c>
    </row>
    <row r="123" spans="1:10" ht="63">
      <c r="A123" s="113" t="s">
        <v>174</v>
      </c>
      <c r="B123" s="113" t="s">
        <v>165</v>
      </c>
      <c r="C123" s="113" t="s">
        <v>281</v>
      </c>
      <c r="D123" s="113"/>
      <c r="E123" s="114" t="s">
        <v>282</v>
      </c>
      <c r="F123" s="115">
        <f t="shared" si="57"/>
        <v>1270.95</v>
      </c>
      <c r="G123" s="115">
        <f t="shared" si="57"/>
        <v>529.56290000000001</v>
      </c>
      <c r="H123" s="115">
        <f t="shared" si="27"/>
        <v>41.666698139187218</v>
      </c>
      <c r="J123" s="3"/>
    </row>
    <row r="124" spans="1:10" ht="63">
      <c r="A124" s="113" t="s">
        <v>174</v>
      </c>
      <c r="B124" s="113" t="s">
        <v>165</v>
      </c>
      <c r="C124" s="113" t="s">
        <v>218</v>
      </c>
      <c r="D124" s="113"/>
      <c r="E124" s="114" t="s">
        <v>300</v>
      </c>
      <c r="F124" s="115">
        <f>F125</f>
        <v>1270.95</v>
      </c>
      <c r="G124" s="115">
        <f t="shared" ref="G124" si="58">G125</f>
        <v>529.56290000000001</v>
      </c>
      <c r="H124" s="115">
        <f t="shared" si="27"/>
        <v>41.666698139187218</v>
      </c>
    </row>
    <row r="125" spans="1:10" ht="31.5">
      <c r="A125" s="118" t="s">
        <v>174</v>
      </c>
      <c r="B125" s="118" t="s">
        <v>165</v>
      </c>
      <c r="C125" s="118" t="s">
        <v>218</v>
      </c>
      <c r="D125" s="118" t="s">
        <v>10</v>
      </c>
      <c r="E125" s="119" t="s">
        <v>160</v>
      </c>
      <c r="F125" s="120">
        <v>1270.95</v>
      </c>
      <c r="G125" s="120">
        <v>529.56290000000001</v>
      </c>
      <c r="H125" s="120">
        <f t="shared" si="27"/>
        <v>41.666698139187218</v>
      </c>
    </row>
    <row r="126" spans="1:10" ht="31.5">
      <c r="A126" s="131" t="s">
        <v>174</v>
      </c>
      <c r="B126" s="131" t="s">
        <v>165</v>
      </c>
      <c r="C126" s="131" t="s">
        <v>322</v>
      </c>
      <c r="D126" s="121"/>
      <c r="E126" s="132" t="s">
        <v>360</v>
      </c>
      <c r="F126" s="133">
        <f>F127</f>
        <v>26788.095999999998</v>
      </c>
      <c r="G126" s="133">
        <f>G127</f>
        <v>26443.776000000002</v>
      </c>
      <c r="H126" s="174">
        <f t="shared" si="27"/>
        <v>98.71465295629821</v>
      </c>
    </row>
    <row r="127" spans="1:10" ht="47.25">
      <c r="A127" s="113" t="s">
        <v>174</v>
      </c>
      <c r="B127" s="113" t="s">
        <v>165</v>
      </c>
      <c r="C127" s="128" t="s">
        <v>407</v>
      </c>
      <c r="D127" s="113"/>
      <c r="E127" s="129" t="s">
        <v>409</v>
      </c>
      <c r="F127" s="130">
        <f>F128+F129</f>
        <v>26788.095999999998</v>
      </c>
      <c r="G127" s="130">
        <f>G128+G129</f>
        <v>26443.776000000002</v>
      </c>
      <c r="H127" s="115">
        <f>G127/F127*100</f>
        <v>98.71465295629821</v>
      </c>
    </row>
    <row r="128" spans="1:10" ht="47.25">
      <c r="A128" s="113" t="s">
        <v>174</v>
      </c>
      <c r="B128" s="113" t="s">
        <v>165</v>
      </c>
      <c r="C128" s="185" t="s">
        <v>407</v>
      </c>
      <c r="D128" s="113" t="s">
        <v>175</v>
      </c>
      <c r="E128" s="184" t="s">
        <v>412</v>
      </c>
      <c r="F128" s="186">
        <f>28789.20767-2268.99263</f>
        <v>26520.215039999999</v>
      </c>
      <c r="G128" s="115">
        <v>26187.86016</v>
      </c>
      <c r="H128" s="115">
        <f t="shared" si="27"/>
        <v>98.746786632390751</v>
      </c>
    </row>
    <row r="129" spans="1:8" ht="47.25">
      <c r="A129" s="113" t="s">
        <v>174</v>
      </c>
      <c r="B129" s="113" t="s">
        <v>165</v>
      </c>
      <c r="C129" s="185" t="s">
        <v>413</v>
      </c>
      <c r="D129" s="113" t="s">
        <v>175</v>
      </c>
      <c r="E129" s="184" t="s">
        <v>412</v>
      </c>
      <c r="F129" s="186">
        <f>267.43344+0.44752</f>
        <v>267.88096000000002</v>
      </c>
      <c r="G129" s="115">
        <v>255.91584</v>
      </c>
      <c r="H129" s="115">
        <f t="shared" si="27"/>
        <v>95.533419023136247</v>
      </c>
    </row>
    <row r="130" spans="1:8" ht="31.5">
      <c r="A130" s="121" t="s">
        <v>174</v>
      </c>
      <c r="B130" s="121" t="s">
        <v>165</v>
      </c>
      <c r="C130" s="131" t="s">
        <v>289</v>
      </c>
      <c r="D130" s="113"/>
      <c r="E130" s="132" t="s">
        <v>290</v>
      </c>
      <c r="F130" s="133">
        <f>F131</f>
        <v>5475.29486</v>
      </c>
      <c r="G130" s="133">
        <f>G131</f>
        <v>3556.223</v>
      </c>
      <c r="H130" s="126">
        <f t="shared" si="27"/>
        <v>64.950346801961999</v>
      </c>
    </row>
    <row r="131" spans="1:8" ht="47.25">
      <c r="A131" s="113" t="s">
        <v>174</v>
      </c>
      <c r="B131" s="113" t="s">
        <v>165</v>
      </c>
      <c r="C131" s="128" t="s">
        <v>416</v>
      </c>
      <c r="D131" s="128"/>
      <c r="E131" s="129" t="s">
        <v>409</v>
      </c>
      <c r="F131" s="225">
        <f>F132</f>
        <v>5475.29486</v>
      </c>
      <c r="G131" s="225">
        <f>G132</f>
        <v>3556.223</v>
      </c>
      <c r="H131" s="115">
        <f t="shared" si="27"/>
        <v>64.950346801961999</v>
      </c>
    </row>
    <row r="132" spans="1:8" ht="47.25">
      <c r="A132" s="113" t="s">
        <v>174</v>
      </c>
      <c r="B132" s="113" t="s">
        <v>165</v>
      </c>
      <c r="C132" s="185" t="s">
        <v>416</v>
      </c>
      <c r="D132" s="185" t="s">
        <v>408</v>
      </c>
      <c r="E132" s="184" t="s">
        <v>412</v>
      </c>
      <c r="F132" s="186">
        <v>5475.29486</v>
      </c>
      <c r="G132" s="120">
        <v>3556.223</v>
      </c>
      <c r="H132" s="120">
        <f t="shared" si="27"/>
        <v>64.950346801961999</v>
      </c>
    </row>
    <row r="133" spans="1:8" ht="15.75">
      <c r="A133" s="121" t="s">
        <v>174</v>
      </c>
      <c r="B133" s="121" t="s">
        <v>158</v>
      </c>
      <c r="C133" s="131"/>
      <c r="D133" s="121"/>
      <c r="E133" s="122" t="s">
        <v>107</v>
      </c>
      <c r="F133" s="123">
        <f>F134</f>
        <v>159.86000000000001</v>
      </c>
      <c r="G133" s="123">
        <f>G134</f>
        <v>73.171509999999998</v>
      </c>
      <c r="H133" s="123">
        <f t="shared" ref="H133:H186" si="59">G133/F133*100</f>
        <v>45.772244463905913</v>
      </c>
    </row>
    <row r="134" spans="1:8" ht="31.5">
      <c r="A134" s="121" t="s">
        <v>174</v>
      </c>
      <c r="B134" s="121" t="s">
        <v>158</v>
      </c>
      <c r="C134" s="121" t="s">
        <v>240</v>
      </c>
      <c r="D134" s="121"/>
      <c r="E134" s="122" t="s">
        <v>241</v>
      </c>
      <c r="F134" s="123">
        <f>F135</f>
        <v>159.86000000000001</v>
      </c>
      <c r="G134" s="123">
        <f t="shared" ref="G134" si="60">G135</f>
        <v>73.171509999999998</v>
      </c>
      <c r="H134" s="115">
        <f t="shared" si="59"/>
        <v>45.772244463905913</v>
      </c>
    </row>
    <row r="135" spans="1:8" ht="15.75">
      <c r="A135" s="121" t="s">
        <v>174</v>
      </c>
      <c r="B135" s="121" t="s">
        <v>158</v>
      </c>
      <c r="C135" s="121" t="s">
        <v>257</v>
      </c>
      <c r="D135" s="121"/>
      <c r="E135" s="122" t="s">
        <v>258</v>
      </c>
      <c r="F135" s="123">
        <f>F136</f>
        <v>159.86000000000001</v>
      </c>
      <c r="G135" s="123">
        <f t="shared" ref="G135" si="61">G136</f>
        <v>73.171509999999998</v>
      </c>
      <c r="H135" s="115">
        <f t="shared" si="59"/>
        <v>45.772244463905913</v>
      </c>
    </row>
    <row r="136" spans="1:8" ht="15.75">
      <c r="A136" s="121" t="s">
        <v>174</v>
      </c>
      <c r="B136" s="121" t="s">
        <v>158</v>
      </c>
      <c r="C136" s="121" t="s">
        <v>259</v>
      </c>
      <c r="D136" s="121"/>
      <c r="E136" s="122" t="s">
        <v>11</v>
      </c>
      <c r="F136" s="123">
        <f>F137+F139</f>
        <v>159.86000000000001</v>
      </c>
      <c r="G136" s="123">
        <f t="shared" ref="G136" si="62">G137+G139</f>
        <v>73.171509999999998</v>
      </c>
      <c r="H136" s="115">
        <f t="shared" si="59"/>
        <v>45.772244463905913</v>
      </c>
    </row>
    <row r="137" spans="1:8" ht="31.5">
      <c r="A137" s="118" t="s">
        <v>174</v>
      </c>
      <c r="B137" s="118" t="s">
        <v>158</v>
      </c>
      <c r="C137" s="118" t="s">
        <v>260</v>
      </c>
      <c r="D137" s="118"/>
      <c r="E137" s="119" t="s">
        <v>261</v>
      </c>
      <c r="F137" s="120">
        <f>F138</f>
        <v>124.86</v>
      </c>
      <c r="G137" s="120">
        <f>G138</f>
        <v>62.43</v>
      </c>
      <c r="H137" s="115">
        <f t="shared" si="59"/>
        <v>50</v>
      </c>
    </row>
    <row r="138" spans="1:8" ht="78.75">
      <c r="A138" s="113" t="s">
        <v>174</v>
      </c>
      <c r="B138" s="113" t="s">
        <v>158</v>
      </c>
      <c r="C138" s="113" t="s">
        <v>219</v>
      </c>
      <c r="D138" s="113" t="s">
        <v>418</v>
      </c>
      <c r="E138" s="114" t="s">
        <v>301</v>
      </c>
      <c r="F138" s="115">
        <v>124.86</v>
      </c>
      <c r="G138" s="115">
        <v>62.43</v>
      </c>
      <c r="H138" s="115">
        <f t="shared" si="59"/>
        <v>50</v>
      </c>
    </row>
    <row r="139" spans="1:8" ht="15.75">
      <c r="A139" s="118" t="s">
        <v>174</v>
      </c>
      <c r="B139" s="118" t="s">
        <v>158</v>
      </c>
      <c r="C139" s="118" t="s">
        <v>266</v>
      </c>
      <c r="D139" s="118"/>
      <c r="E139" s="119" t="s">
        <v>267</v>
      </c>
      <c r="F139" s="120">
        <f>F140</f>
        <v>35</v>
      </c>
      <c r="G139" s="120">
        <f t="shared" ref="G139" si="63">G140</f>
        <v>10.74151</v>
      </c>
      <c r="H139" s="115">
        <f t="shared" si="59"/>
        <v>30.690028571428574</v>
      </c>
    </row>
    <row r="140" spans="1:8" ht="63">
      <c r="A140" s="113" t="s">
        <v>174</v>
      </c>
      <c r="B140" s="113" t="s">
        <v>158</v>
      </c>
      <c r="C140" s="113" t="s">
        <v>217</v>
      </c>
      <c r="D140" s="113"/>
      <c r="E140" s="114" t="s">
        <v>296</v>
      </c>
      <c r="F140" s="115">
        <f>F141</f>
        <v>35</v>
      </c>
      <c r="G140" s="115">
        <f t="shared" ref="G140" si="64">G141</f>
        <v>10.74151</v>
      </c>
      <c r="H140" s="115">
        <f t="shared" si="59"/>
        <v>30.690028571428574</v>
      </c>
    </row>
    <row r="141" spans="1:8" ht="15.75">
      <c r="A141" s="113" t="s">
        <v>174</v>
      </c>
      <c r="B141" s="113" t="s">
        <v>158</v>
      </c>
      <c r="C141" s="113" t="s">
        <v>217</v>
      </c>
      <c r="D141" s="113" t="s">
        <v>156</v>
      </c>
      <c r="E141" s="114" t="s">
        <v>168</v>
      </c>
      <c r="F141" s="115">
        <v>35</v>
      </c>
      <c r="G141" s="115">
        <v>10.74151</v>
      </c>
      <c r="H141" s="115">
        <f t="shared" si="59"/>
        <v>30.690028571428574</v>
      </c>
    </row>
    <row r="142" spans="1:8" ht="15.75">
      <c r="A142" s="121" t="s">
        <v>174</v>
      </c>
      <c r="B142" s="121" t="s">
        <v>173</v>
      </c>
      <c r="C142" s="121"/>
      <c r="D142" s="121"/>
      <c r="E142" s="122" t="s">
        <v>108</v>
      </c>
      <c r="F142" s="123">
        <f>F143</f>
        <v>37719.763869999995</v>
      </c>
      <c r="G142" s="123">
        <f t="shared" ref="G142:G143" si="65">G143</f>
        <v>14451.02794</v>
      </c>
      <c r="H142" s="123">
        <f t="shared" si="59"/>
        <v>38.311554626389025</v>
      </c>
    </row>
    <row r="143" spans="1:8" ht="31.5">
      <c r="A143" s="121" t="s">
        <v>174</v>
      </c>
      <c r="B143" s="121" t="s">
        <v>173</v>
      </c>
      <c r="C143" s="121" t="s">
        <v>271</v>
      </c>
      <c r="D143" s="121"/>
      <c r="E143" s="122" t="s">
        <v>272</v>
      </c>
      <c r="F143" s="123">
        <f>F144</f>
        <v>37719.763869999995</v>
      </c>
      <c r="G143" s="123">
        <f t="shared" si="65"/>
        <v>14451.02794</v>
      </c>
      <c r="H143" s="123">
        <f t="shared" si="59"/>
        <v>38.311554626389025</v>
      </c>
    </row>
    <row r="144" spans="1:8" ht="110.25">
      <c r="A144" s="121" t="s">
        <v>174</v>
      </c>
      <c r="B144" s="121" t="s">
        <v>173</v>
      </c>
      <c r="C144" s="121" t="s">
        <v>273</v>
      </c>
      <c r="D144" s="121"/>
      <c r="E144" s="122" t="s">
        <v>274</v>
      </c>
      <c r="F144" s="123">
        <f>F145+F159</f>
        <v>37719.763869999995</v>
      </c>
      <c r="G144" s="123">
        <f>G145+G159</f>
        <v>14451.02794</v>
      </c>
      <c r="H144" s="123">
        <f t="shared" si="59"/>
        <v>38.311554626389025</v>
      </c>
    </row>
    <row r="145" spans="1:8" ht="31.5">
      <c r="A145" s="121" t="s">
        <v>174</v>
      </c>
      <c r="B145" s="121" t="s">
        <v>173</v>
      </c>
      <c r="C145" s="121" t="s">
        <v>275</v>
      </c>
      <c r="D145" s="121"/>
      <c r="E145" s="122" t="s">
        <v>276</v>
      </c>
      <c r="F145" s="123">
        <f>F146</f>
        <v>20170.745940000001</v>
      </c>
      <c r="G145" s="123">
        <f>G146</f>
        <v>9391.245640000001</v>
      </c>
      <c r="H145" s="123">
        <f t="shared" si="59"/>
        <v>46.558742388284728</v>
      </c>
    </row>
    <row r="146" spans="1:8" ht="78.75">
      <c r="A146" s="124" t="s">
        <v>174</v>
      </c>
      <c r="B146" s="124" t="s">
        <v>173</v>
      </c>
      <c r="C146" s="124" t="s">
        <v>281</v>
      </c>
      <c r="D146" s="124"/>
      <c r="E146" s="125" t="s">
        <v>282</v>
      </c>
      <c r="F146" s="126">
        <f>F147+F151+F153+F155+F157</f>
        <v>20170.745940000001</v>
      </c>
      <c r="G146" s="126">
        <f>G147+G151+G153+G155+G157</f>
        <v>9391.245640000001</v>
      </c>
      <c r="H146" s="123">
        <f t="shared" si="59"/>
        <v>46.558742388284728</v>
      </c>
    </row>
    <row r="147" spans="1:8" ht="15.75">
      <c r="A147" s="118" t="s">
        <v>174</v>
      </c>
      <c r="B147" s="118" t="s">
        <v>173</v>
      </c>
      <c r="C147" s="118" t="s">
        <v>221</v>
      </c>
      <c r="D147" s="118"/>
      <c r="E147" s="119" t="s">
        <v>302</v>
      </c>
      <c r="F147" s="120">
        <f>F148+F149+F150</f>
        <v>6710</v>
      </c>
      <c r="G147" s="120">
        <f>G148+G149+G150</f>
        <v>3977.5394700000002</v>
      </c>
      <c r="H147" s="115">
        <f t="shared" si="59"/>
        <v>59.277786438152013</v>
      </c>
    </row>
    <row r="148" spans="1:8" ht="15.75">
      <c r="A148" s="113" t="s">
        <v>174</v>
      </c>
      <c r="B148" s="113" t="s">
        <v>173</v>
      </c>
      <c r="C148" s="113" t="s">
        <v>221</v>
      </c>
      <c r="D148" s="113" t="s">
        <v>10</v>
      </c>
      <c r="E148" s="114" t="s">
        <v>160</v>
      </c>
      <c r="F148" s="115">
        <v>3200</v>
      </c>
      <c r="G148" s="115">
        <v>2578.674</v>
      </c>
      <c r="H148" s="115">
        <f t="shared" si="59"/>
        <v>80.583562499999999</v>
      </c>
    </row>
    <row r="149" spans="1:8" ht="15.75">
      <c r="A149" s="113" t="s">
        <v>174</v>
      </c>
      <c r="B149" s="113" t="s">
        <v>173</v>
      </c>
      <c r="C149" s="113" t="s">
        <v>221</v>
      </c>
      <c r="D149" s="113" t="s">
        <v>156</v>
      </c>
      <c r="E149" s="114" t="s">
        <v>168</v>
      </c>
      <c r="F149" s="115">
        <v>3500</v>
      </c>
      <c r="G149" s="115">
        <v>1396.9754700000001</v>
      </c>
      <c r="H149" s="115">
        <f t="shared" si="59"/>
        <v>39.913584857142858</v>
      </c>
    </row>
    <row r="150" spans="1:8" ht="15.75">
      <c r="A150" s="113" t="s">
        <v>174</v>
      </c>
      <c r="B150" s="113" t="s">
        <v>173</v>
      </c>
      <c r="C150" s="113" t="s">
        <v>221</v>
      </c>
      <c r="D150" s="113" t="s">
        <v>341</v>
      </c>
      <c r="E150" s="114" t="s">
        <v>437</v>
      </c>
      <c r="F150" s="115">
        <v>10</v>
      </c>
      <c r="G150" s="115">
        <v>1.89</v>
      </c>
      <c r="H150" s="115">
        <f t="shared" si="59"/>
        <v>18.899999999999999</v>
      </c>
    </row>
    <row r="151" spans="1:8" ht="31.5">
      <c r="A151" s="118" t="s">
        <v>174</v>
      </c>
      <c r="B151" s="118" t="s">
        <v>173</v>
      </c>
      <c r="C151" s="118" t="s">
        <v>222</v>
      </c>
      <c r="D151" s="118"/>
      <c r="E151" s="119" t="s">
        <v>303</v>
      </c>
      <c r="F151" s="120">
        <f>F152</f>
        <v>200</v>
      </c>
      <c r="G151" s="120">
        <f t="shared" ref="G151" si="66">G152</f>
        <v>200</v>
      </c>
      <c r="H151" s="115">
        <f t="shared" si="59"/>
        <v>100</v>
      </c>
    </row>
    <row r="152" spans="1:8" ht="15.75">
      <c r="A152" s="113" t="s">
        <v>174</v>
      </c>
      <c r="B152" s="113" t="s">
        <v>173</v>
      </c>
      <c r="C152" s="113" t="s">
        <v>222</v>
      </c>
      <c r="D152" s="113" t="s">
        <v>10</v>
      </c>
      <c r="E152" s="114" t="s">
        <v>160</v>
      </c>
      <c r="F152" s="115">
        <v>200</v>
      </c>
      <c r="G152" s="115">
        <v>200</v>
      </c>
      <c r="H152" s="115">
        <f t="shared" si="59"/>
        <v>100</v>
      </c>
    </row>
    <row r="153" spans="1:8" ht="31.5">
      <c r="A153" s="118" t="s">
        <v>174</v>
      </c>
      <c r="B153" s="60" t="s">
        <v>173</v>
      </c>
      <c r="C153" s="60" t="s">
        <v>223</v>
      </c>
      <c r="D153" s="60"/>
      <c r="E153" s="192" t="s">
        <v>304</v>
      </c>
      <c r="F153" s="193">
        <f>F154</f>
        <v>8871.3818699999993</v>
      </c>
      <c r="G153" s="193">
        <f>G154</f>
        <v>5213.7061700000004</v>
      </c>
      <c r="H153" s="115">
        <f t="shared" si="59"/>
        <v>58.769944146255092</v>
      </c>
    </row>
    <row r="154" spans="1:8" ht="31.5">
      <c r="A154" s="118" t="s">
        <v>174</v>
      </c>
      <c r="B154" s="118" t="s">
        <v>173</v>
      </c>
      <c r="C154" s="118" t="s">
        <v>223</v>
      </c>
      <c r="D154" s="118" t="s">
        <v>10</v>
      </c>
      <c r="E154" s="119" t="s">
        <v>160</v>
      </c>
      <c r="F154" s="120">
        <v>8871.3818699999993</v>
      </c>
      <c r="G154" s="120">
        <v>5213.7061700000004</v>
      </c>
      <c r="H154" s="120">
        <f t="shared" si="59"/>
        <v>58.769944146255092</v>
      </c>
    </row>
    <row r="155" spans="1:8" ht="141.75">
      <c r="A155" s="113" t="s">
        <v>174</v>
      </c>
      <c r="B155" s="113" t="s">
        <v>173</v>
      </c>
      <c r="C155" s="113" t="s">
        <v>225</v>
      </c>
      <c r="D155" s="113"/>
      <c r="E155" s="117" t="s">
        <v>305</v>
      </c>
      <c r="F155" s="115">
        <f>F156</f>
        <v>1989.3650700000001</v>
      </c>
      <c r="G155" s="115">
        <f t="shared" ref="G155" si="67">G156</f>
        <v>0</v>
      </c>
      <c r="H155" s="115">
        <f t="shared" si="59"/>
        <v>0</v>
      </c>
    </row>
    <row r="156" spans="1:8" ht="31.5">
      <c r="A156" s="118" t="s">
        <v>174</v>
      </c>
      <c r="B156" s="118" t="s">
        <v>173</v>
      </c>
      <c r="C156" s="118" t="s">
        <v>225</v>
      </c>
      <c r="D156" s="118" t="s">
        <v>10</v>
      </c>
      <c r="E156" s="119" t="s">
        <v>160</v>
      </c>
      <c r="F156" s="120">
        <v>1989.3650700000001</v>
      </c>
      <c r="G156" s="120">
        <v>0</v>
      </c>
      <c r="H156" s="120">
        <f t="shared" si="59"/>
        <v>0</v>
      </c>
    </row>
    <row r="157" spans="1:8" ht="63">
      <c r="A157" s="113" t="s">
        <v>174</v>
      </c>
      <c r="B157" s="113" t="s">
        <v>173</v>
      </c>
      <c r="C157" s="113" t="s">
        <v>226</v>
      </c>
      <c r="D157" s="113"/>
      <c r="E157" s="114" t="s">
        <v>306</v>
      </c>
      <c r="F157" s="115">
        <f>F158</f>
        <v>2399.9989999999998</v>
      </c>
      <c r="G157" s="115">
        <f t="shared" ref="G157" si="68">G158</f>
        <v>0</v>
      </c>
      <c r="H157" s="115">
        <f t="shared" si="59"/>
        <v>0</v>
      </c>
    </row>
    <row r="158" spans="1:8" ht="31.5">
      <c r="A158" s="118" t="s">
        <v>174</v>
      </c>
      <c r="B158" s="118" t="s">
        <v>173</v>
      </c>
      <c r="C158" s="118" t="s">
        <v>226</v>
      </c>
      <c r="D158" s="118" t="s">
        <v>10</v>
      </c>
      <c r="E158" s="119" t="s">
        <v>160</v>
      </c>
      <c r="F158" s="120">
        <v>2399.9989999999998</v>
      </c>
      <c r="G158" s="120">
        <v>0</v>
      </c>
      <c r="H158" s="120">
        <f t="shared" si="59"/>
        <v>0</v>
      </c>
    </row>
    <row r="159" spans="1:8" ht="31.5">
      <c r="A159" s="121" t="s">
        <v>174</v>
      </c>
      <c r="B159" s="121" t="s">
        <v>173</v>
      </c>
      <c r="C159" s="121" t="s">
        <v>289</v>
      </c>
      <c r="D159" s="121"/>
      <c r="E159" s="122" t="s">
        <v>290</v>
      </c>
      <c r="F159" s="123">
        <f>F160+F163</f>
        <v>17549.017929999998</v>
      </c>
      <c r="G159" s="123">
        <f>G160+G163</f>
        <v>5059.7822999999999</v>
      </c>
      <c r="H159" s="123">
        <f t="shared" si="59"/>
        <v>28.83228178455682</v>
      </c>
    </row>
    <row r="160" spans="1:8" ht="63">
      <c r="A160" s="121" t="s">
        <v>174</v>
      </c>
      <c r="B160" s="121" t="s">
        <v>173</v>
      </c>
      <c r="C160" s="121" t="s">
        <v>307</v>
      </c>
      <c r="D160" s="121"/>
      <c r="E160" s="122" t="s">
        <v>308</v>
      </c>
      <c r="F160" s="123">
        <f>F161</f>
        <v>683.07692999999995</v>
      </c>
      <c r="G160" s="123">
        <f>G161</f>
        <v>0</v>
      </c>
      <c r="H160" s="123">
        <f t="shared" si="59"/>
        <v>0</v>
      </c>
    </row>
    <row r="161" spans="1:8" ht="63">
      <c r="A161" s="113" t="s">
        <v>174</v>
      </c>
      <c r="B161" s="113" t="s">
        <v>173</v>
      </c>
      <c r="C161" s="113" t="s">
        <v>224</v>
      </c>
      <c r="D161" s="113"/>
      <c r="E161" s="114" t="s">
        <v>309</v>
      </c>
      <c r="F161" s="115">
        <f>F162</f>
        <v>683.07692999999995</v>
      </c>
      <c r="G161" s="115">
        <f>G162</f>
        <v>0</v>
      </c>
      <c r="H161" s="115">
        <f t="shared" si="59"/>
        <v>0</v>
      </c>
    </row>
    <row r="162" spans="1:8" ht="15.75">
      <c r="A162" s="113" t="s">
        <v>174</v>
      </c>
      <c r="B162" s="113" t="s">
        <v>173</v>
      </c>
      <c r="C162" s="113" t="s">
        <v>224</v>
      </c>
      <c r="D162" s="113" t="s">
        <v>10</v>
      </c>
      <c r="E162" s="114" t="s">
        <v>160</v>
      </c>
      <c r="F162" s="115">
        <v>683.07692999999995</v>
      </c>
      <c r="G162" s="115">
        <v>0</v>
      </c>
      <c r="H162" s="115">
        <f t="shared" si="59"/>
        <v>0</v>
      </c>
    </row>
    <row r="163" spans="1:8" ht="78.75">
      <c r="A163" s="121" t="s">
        <v>174</v>
      </c>
      <c r="B163" s="121" t="s">
        <v>173</v>
      </c>
      <c r="C163" s="121" t="s">
        <v>322</v>
      </c>
      <c r="D163" s="121"/>
      <c r="E163" s="122" t="s">
        <v>324</v>
      </c>
      <c r="F163" s="123">
        <f>F164</f>
        <v>16865.940999999999</v>
      </c>
      <c r="G163" s="123">
        <f t="shared" ref="G163" si="69">G164</f>
        <v>5059.7822999999999</v>
      </c>
      <c r="H163" s="123">
        <f t="shared" si="59"/>
        <v>30</v>
      </c>
    </row>
    <row r="164" spans="1:8" ht="47.25">
      <c r="A164" s="113" t="s">
        <v>174</v>
      </c>
      <c r="B164" s="113" t="s">
        <v>173</v>
      </c>
      <c r="C164" s="113" t="s">
        <v>323</v>
      </c>
      <c r="D164" s="113"/>
      <c r="E164" s="134" t="s">
        <v>325</v>
      </c>
      <c r="F164" s="115">
        <f>F165</f>
        <v>16865.940999999999</v>
      </c>
      <c r="G164" s="115">
        <f t="shared" ref="G164" si="70">G165</f>
        <v>5059.7822999999999</v>
      </c>
      <c r="H164" s="115">
        <f t="shared" si="59"/>
        <v>30</v>
      </c>
    </row>
    <row r="165" spans="1:8" ht="15.75">
      <c r="A165" s="113" t="s">
        <v>174</v>
      </c>
      <c r="B165" s="113" t="s">
        <v>173</v>
      </c>
      <c r="C165" s="113" t="s">
        <v>323</v>
      </c>
      <c r="D165" s="113" t="s">
        <v>10</v>
      </c>
      <c r="E165" s="114" t="s">
        <v>160</v>
      </c>
      <c r="F165" s="115">
        <v>16865.940999999999</v>
      </c>
      <c r="G165" s="115">
        <v>5059.7822999999999</v>
      </c>
      <c r="H165" s="115">
        <f t="shared" si="59"/>
        <v>30</v>
      </c>
    </row>
    <row r="166" spans="1:8" ht="15.75">
      <c r="A166" s="110" t="s">
        <v>171</v>
      </c>
      <c r="B166" s="110" t="s">
        <v>161</v>
      </c>
      <c r="C166" s="110"/>
      <c r="D166" s="110"/>
      <c r="E166" s="111" t="s">
        <v>109</v>
      </c>
      <c r="F166" s="112">
        <f>F167</f>
        <v>681.5</v>
      </c>
      <c r="G166" s="112">
        <f t="shared" ref="G166" si="71">G167</f>
        <v>162.49</v>
      </c>
      <c r="H166" s="115">
        <f t="shared" si="59"/>
        <v>23.842993396918562</v>
      </c>
    </row>
    <row r="167" spans="1:8" ht="15.75">
      <c r="A167" s="124" t="s">
        <v>171</v>
      </c>
      <c r="B167" s="124" t="s">
        <v>171</v>
      </c>
      <c r="C167" s="124"/>
      <c r="D167" s="124"/>
      <c r="E167" s="125" t="s">
        <v>172</v>
      </c>
      <c r="F167" s="126">
        <f>F168</f>
        <v>681.5</v>
      </c>
      <c r="G167" s="126">
        <f t="shared" ref="G167" si="72">G168</f>
        <v>162.49</v>
      </c>
      <c r="H167" s="115">
        <f t="shared" si="59"/>
        <v>23.842993396918562</v>
      </c>
    </row>
    <row r="168" spans="1:8" ht="31.5">
      <c r="A168" s="124" t="s">
        <v>171</v>
      </c>
      <c r="B168" s="124" t="s">
        <v>171</v>
      </c>
      <c r="C168" s="124" t="s">
        <v>271</v>
      </c>
      <c r="D168" s="124"/>
      <c r="E168" s="125" t="s">
        <v>272</v>
      </c>
      <c r="F168" s="126">
        <f>F169</f>
        <v>681.5</v>
      </c>
      <c r="G168" s="126">
        <f t="shared" ref="G168" si="73">G169</f>
        <v>162.49</v>
      </c>
      <c r="H168" s="115">
        <f t="shared" si="59"/>
        <v>23.842993396918562</v>
      </c>
    </row>
    <row r="169" spans="1:8" ht="94.5">
      <c r="A169" s="113" t="s">
        <v>171</v>
      </c>
      <c r="B169" s="113" t="s">
        <v>171</v>
      </c>
      <c r="C169" s="113" t="s">
        <v>273</v>
      </c>
      <c r="D169" s="113"/>
      <c r="E169" s="114" t="s">
        <v>274</v>
      </c>
      <c r="F169" s="115">
        <f>F170</f>
        <v>681.5</v>
      </c>
      <c r="G169" s="115">
        <f t="shared" ref="G169" si="74">G170</f>
        <v>162.49</v>
      </c>
      <c r="H169" s="115">
        <f t="shared" si="59"/>
        <v>23.842993396918562</v>
      </c>
    </row>
    <row r="170" spans="1:8" ht="15.75">
      <c r="A170" s="113" t="s">
        <v>171</v>
      </c>
      <c r="B170" s="113" t="s">
        <v>171</v>
      </c>
      <c r="C170" s="113" t="s">
        <v>275</v>
      </c>
      <c r="D170" s="113"/>
      <c r="E170" s="114" t="s">
        <v>276</v>
      </c>
      <c r="F170" s="115">
        <f>F171</f>
        <v>681.5</v>
      </c>
      <c r="G170" s="115">
        <f t="shared" ref="G170" si="75">G171</f>
        <v>162.49</v>
      </c>
      <c r="H170" s="115">
        <f t="shared" si="59"/>
        <v>23.842993396918562</v>
      </c>
    </row>
    <row r="171" spans="1:8" ht="31.5">
      <c r="A171" s="113" t="s">
        <v>171</v>
      </c>
      <c r="B171" s="113" t="s">
        <v>171</v>
      </c>
      <c r="C171" s="113" t="s">
        <v>310</v>
      </c>
      <c r="D171" s="113"/>
      <c r="E171" s="114" t="s">
        <v>311</v>
      </c>
      <c r="F171" s="115">
        <f>F172+F174</f>
        <v>681.5</v>
      </c>
      <c r="G171" s="115">
        <f t="shared" ref="G171" si="76">G172+G174</f>
        <v>162.49</v>
      </c>
      <c r="H171" s="115">
        <f t="shared" si="59"/>
        <v>23.842993396918562</v>
      </c>
    </row>
    <row r="172" spans="1:8" ht="31.5">
      <c r="A172" s="113" t="s">
        <v>171</v>
      </c>
      <c r="B172" s="113" t="s">
        <v>171</v>
      </c>
      <c r="C172" s="113" t="s">
        <v>227</v>
      </c>
      <c r="D172" s="113"/>
      <c r="E172" s="114" t="s">
        <v>312</v>
      </c>
      <c r="F172" s="115">
        <f>F173</f>
        <v>200</v>
      </c>
      <c r="G172" s="115">
        <f t="shared" ref="G172" si="77">G173</f>
        <v>40.591999999999999</v>
      </c>
      <c r="H172" s="115">
        <f t="shared" si="59"/>
        <v>20.295999999999999</v>
      </c>
    </row>
    <row r="173" spans="1:8" ht="15.75">
      <c r="A173" s="113" t="s">
        <v>171</v>
      </c>
      <c r="B173" s="113" t="s">
        <v>171</v>
      </c>
      <c r="C173" s="113" t="s">
        <v>227</v>
      </c>
      <c r="D173" s="113" t="s">
        <v>10</v>
      </c>
      <c r="E173" s="114" t="s">
        <v>160</v>
      </c>
      <c r="F173" s="115">
        <v>200</v>
      </c>
      <c r="G173" s="115">
        <v>40.591999999999999</v>
      </c>
      <c r="H173" s="115">
        <f t="shared" si="59"/>
        <v>20.295999999999999</v>
      </c>
    </row>
    <row r="174" spans="1:8" ht="63">
      <c r="A174" s="121" t="s">
        <v>171</v>
      </c>
      <c r="B174" s="121" t="s">
        <v>171</v>
      </c>
      <c r="C174" s="121" t="s">
        <v>228</v>
      </c>
      <c r="D174" s="121"/>
      <c r="E174" s="122" t="s">
        <v>313</v>
      </c>
      <c r="F174" s="123">
        <f>F175+F176</f>
        <v>481.5</v>
      </c>
      <c r="G174" s="123">
        <f t="shared" ref="G174" si="78">G175+G176</f>
        <v>121.898</v>
      </c>
      <c r="H174" s="123">
        <f t="shared" si="59"/>
        <v>25.316303219106956</v>
      </c>
    </row>
    <row r="175" spans="1:8" ht="15.75">
      <c r="A175" s="113" t="s">
        <v>171</v>
      </c>
      <c r="B175" s="113" t="s">
        <v>171</v>
      </c>
      <c r="C175" s="113" t="s">
        <v>228</v>
      </c>
      <c r="D175" s="113" t="s">
        <v>22</v>
      </c>
      <c r="E175" s="114" t="s">
        <v>164</v>
      </c>
      <c r="F175" s="115">
        <v>369.09399999999999</v>
      </c>
      <c r="G175" s="115">
        <v>121.898</v>
      </c>
      <c r="H175" s="115">
        <f t="shared" si="59"/>
        <v>33.026275149419931</v>
      </c>
    </row>
    <row r="176" spans="1:8" ht="63">
      <c r="A176" s="113" t="s">
        <v>171</v>
      </c>
      <c r="B176" s="113" t="s">
        <v>171</v>
      </c>
      <c r="C176" s="113" t="s">
        <v>228</v>
      </c>
      <c r="D176" s="113" t="s">
        <v>30</v>
      </c>
      <c r="E176" s="114" t="s">
        <v>167</v>
      </c>
      <c r="F176" s="115">
        <v>112.40600000000001</v>
      </c>
      <c r="G176" s="115">
        <v>0</v>
      </c>
      <c r="H176" s="115">
        <f t="shared" si="59"/>
        <v>0</v>
      </c>
    </row>
    <row r="177" spans="1:8" ht="15.75">
      <c r="A177" s="110" t="s">
        <v>166</v>
      </c>
      <c r="B177" s="110" t="s">
        <v>161</v>
      </c>
      <c r="C177" s="110"/>
      <c r="D177" s="110"/>
      <c r="E177" s="111" t="s">
        <v>112</v>
      </c>
      <c r="F177" s="112">
        <f t="shared" ref="F177:G179" si="79">F178</f>
        <v>11653.938689999999</v>
      </c>
      <c r="G177" s="112">
        <f t="shared" si="79"/>
        <v>5531.1107499999998</v>
      </c>
      <c r="H177" s="126">
        <f t="shared" si="59"/>
        <v>47.461299541125356</v>
      </c>
    </row>
    <row r="178" spans="1:8" ht="15.75">
      <c r="A178" s="124" t="s">
        <v>166</v>
      </c>
      <c r="B178" s="124" t="s">
        <v>165</v>
      </c>
      <c r="C178" s="124"/>
      <c r="D178" s="124"/>
      <c r="E178" s="125" t="s">
        <v>113</v>
      </c>
      <c r="F178" s="126">
        <f t="shared" si="79"/>
        <v>11653.938689999999</v>
      </c>
      <c r="G178" s="126">
        <f t="shared" si="79"/>
        <v>5531.1107499999998</v>
      </c>
      <c r="H178" s="126">
        <f t="shared" si="59"/>
        <v>47.461299541125356</v>
      </c>
    </row>
    <row r="179" spans="1:8" ht="31.5">
      <c r="A179" s="124" t="s">
        <v>166</v>
      </c>
      <c r="B179" s="124" t="s">
        <v>165</v>
      </c>
      <c r="C179" s="124" t="s">
        <v>271</v>
      </c>
      <c r="D179" s="124"/>
      <c r="E179" s="125" t="s">
        <v>272</v>
      </c>
      <c r="F179" s="126">
        <f>F180</f>
        <v>11653.938689999999</v>
      </c>
      <c r="G179" s="126">
        <f t="shared" si="79"/>
        <v>5531.1107499999998</v>
      </c>
      <c r="H179" s="126">
        <f t="shared" si="59"/>
        <v>47.461299541125356</v>
      </c>
    </row>
    <row r="180" spans="1:8" ht="94.5">
      <c r="A180" s="113" t="s">
        <v>166</v>
      </c>
      <c r="B180" s="113" t="s">
        <v>165</v>
      </c>
      <c r="C180" s="113" t="s">
        <v>273</v>
      </c>
      <c r="D180" s="113"/>
      <c r="E180" s="114" t="s">
        <v>274</v>
      </c>
      <c r="F180" s="115">
        <f>F181</f>
        <v>11653.938689999999</v>
      </c>
      <c r="G180" s="115">
        <f t="shared" ref="G180" si="80">G181</f>
        <v>5531.1107499999998</v>
      </c>
      <c r="H180" s="115">
        <f t="shared" si="59"/>
        <v>47.461299541125356</v>
      </c>
    </row>
    <row r="181" spans="1:8" ht="15.75">
      <c r="A181" s="113" t="s">
        <v>166</v>
      </c>
      <c r="B181" s="113" t="s">
        <v>165</v>
      </c>
      <c r="C181" s="113" t="s">
        <v>275</v>
      </c>
      <c r="D181" s="113"/>
      <c r="E181" s="114" t="s">
        <v>276</v>
      </c>
      <c r="F181" s="115">
        <f>F182</f>
        <v>11653.938689999999</v>
      </c>
      <c r="G181" s="115">
        <f t="shared" ref="G181" si="81">G182</f>
        <v>5531.1107499999998</v>
      </c>
      <c r="H181" s="115">
        <f t="shared" si="59"/>
        <v>47.461299541125356</v>
      </c>
    </row>
    <row r="182" spans="1:8" ht="47.25">
      <c r="A182" s="113" t="s">
        <v>166</v>
      </c>
      <c r="B182" s="113" t="s">
        <v>165</v>
      </c>
      <c r="C182" s="113" t="s">
        <v>314</v>
      </c>
      <c r="D182" s="113"/>
      <c r="E182" s="114" t="s">
        <v>315</v>
      </c>
      <c r="F182" s="115">
        <f>F183+F191+F197+F199</f>
        <v>11653.938689999999</v>
      </c>
      <c r="G182" s="115">
        <f>G183+G191+G197+G199</f>
        <v>5531.1107499999998</v>
      </c>
      <c r="H182" s="115">
        <f t="shared" si="59"/>
        <v>47.461299541125356</v>
      </c>
    </row>
    <row r="183" spans="1:8" ht="47.25">
      <c r="A183" s="121" t="s">
        <v>166</v>
      </c>
      <c r="B183" s="121" t="s">
        <v>165</v>
      </c>
      <c r="C183" s="121" t="s">
        <v>229</v>
      </c>
      <c r="D183" s="121"/>
      <c r="E183" s="122" t="s">
        <v>316</v>
      </c>
      <c r="F183" s="123">
        <f>SUM(F184:F190)</f>
        <v>6402.5991800000002</v>
      </c>
      <c r="G183" s="123">
        <f>G184+G186+G187+G188+G189+G185+G190</f>
        <v>3437.0748400000002</v>
      </c>
      <c r="H183" s="123">
        <f t="shared" si="59"/>
        <v>53.682492740393592</v>
      </c>
    </row>
    <row r="184" spans="1:8" ht="15.75">
      <c r="A184" s="113" t="s">
        <v>166</v>
      </c>
      <c r="B184" s="113" t="s">
        <v>165</v>
      </c>
      <c r="C184" s="113" t="s">
        <v>229</v>
      </c>
      <c r="D184" s="113" t="s">
        <v>22</v>
      </c>
      <c r="E184" s="114" t="s">
        <v>164</v>
      </c>
      <c r="F184" s="115">
        <v>3661.0129999999999</v>
      </c>
      <c r="G184" s="115">
        <v>1881.58898</v>
      </c>
      <c r="H184" s="115">
        <f t="shared" si="59"/>
        <v>51.395309986607529</v>
      </c>
    </row>
    <row r="185" spans="1:8" ht="47.25">
      <c r="A185" s="113" t="s">
        <v>166</v>
      </c>
      <c r="B185" s="113" t="s">
        <v>165</v>
      </c>
      <c r="C185" s="113" t="s">
        <v>229</v>
      </c>
      <c r="D185" s="113" t="s">
        <v>33</v>
      </c>
      <c r="E185" s="114" t="s">
        <v>438</v>
      </c>
      <c r="F185" s="115">
        <v>26</v>
      </c>
      <c r="G185" s="115">
        <v>25.779</v>
      </c>
      <c r="H185" s="115">
        <f t="shared" si="59"/>
        <v>99.15</v>
      </c>
    </row>
    <row r="186" spans="1:8" ht="63">
      <c r="A186" s="113" t="s">
        <v>166</v>
      </c>
      <c r="B186" s="113" t="s">
        <v>165</v>
      </c>
      <c r="C186" s="113" t="s">
        <v>229</v>
      </c>
      <c r="D186" s="113" t="s">
        <v>30</v>
      </c>
      <c r="E186" s="114" t="s">
        <v>167</v>
      </c>
      <c r="F186" s="115">
        <v>1099.58618</v>
      </c>
      <c r="G186" s="115">
        <v>511.05831999999998</v>
      </c>
      <c r="H186" s="115">
        <f t="shared" si="59"/>
        <v>46.477332045042616</v>
      </c>
    </row>
    <row r="187" spans="1:8" ht="47.25">
      <c r="A187" s="113" t="s">
        <v>166</v>
      </c>
      <c r="B187" s="113" t="s">
        <v>165</v>
      </c>
      <c r="C187" s="113" t="s">
        <v>229</v>
      </c>
      <c r="D187" s="113" t="s">
        <v>32</v>
      </c>
      <c r="E187" s="114" t="s">
        <v>170</v>
      </c>
      <c r="F187" s="115">
        <v>135</v>
      </c>
      <c r="G187" s="115">
        <v>90.921999999999997</v>
      </c>
      <c r="H187" s="115">
        <f t="shared" ref="H187:H218" si="82">G187/F187*100</f>
        <v>67.349629629629632</v>
      </c>
    </row>
    <row r="188" spans="1:8" ht="15.75">
      <c r="A188" s="113" t="s">
        <v>166</v>
      </c>
      <c r="B188" s="113" t="s">
        <v>165</v>
      </c>
      <c r="C188" s="113" t="s">
        <v>229</v>
      </c>
      <c r="D188" s="113" t="s">
        <v>10</v>
      </c>
      <c r="E188" s="114" t="s">
        <v>160</v>
      </c>
      <c r="F188" s="115">
        <v>1246</v>
      </c>
      <c r="G188" s="115">
        <v>747.83591999999999</v>
      </c>
      <c r="H188" s="115">
        <f t="shared" si="82"/>
        <v>60.018934189406103</v>
      </c>
    </row>
    <row r="189" spans="1:8" ht="15.75">
      <c r="A189" s="113" t="s">
        <v>166</v>
      </c>
      <c r="B189" s="113" t="s">
        <v>165</v>
      </c>
      <c r="C189" s="113" t="s">
        <v>229</v>
      </c>
      <c r="D189" s="113" t="s">
        <v>156</v>
      </c>
      <c r="E189" s="114" t="s">
        <v>168</v>
      </c>
      <c r="F189" s="115">
        <v>230</v>
      </c>
      <c r="G189" s="115">
        <v>179.89062000000001</v>
      </c>
      <c r="H189" s="115">
        <f t="shared" si="82"/>
        <v>78.213313043478266</v>
      </c>
    </row>
    <row r="190" spans="1:8" ht="15.75">
      <c r="A190" s="113" t="s">
        <v>166</v>
      </c>
      <c r="B190" s="113" t="s">
        <v>165</v>
      </c>
      <c r="C190" s="113" t="s">
        <v>229</v>
      </c>
      <c r="D190" s="113" t="s">
        <v>341</v>
      </c>
      <c r="E190" s="114" t="s">
        <v>437</v>
      </c>
      <c r="F190" s="115">
        <v>5</v>
      </c>
      <c r="G190" s="115">
        <v>0</v>
      </c>
      <c r="H190" s="115">
        <f t="shared" si="82"/>
        <v>0</v>
      </c>
    </row>
    <row r="191" spans="1:8" ht="31.5">
      <c r="A191" s="121" t="s">
        <v>166</v>
      </c>
      <c r="B191" s="121" t="s">
        <v>165</v>
      </c>
      <c r="C191" s="121" t="s">
        <v>230</v>
      </c>
      <c r="D191" s="121"/>
      <c r="E191" s="122" t="s">
        <v>317</v>
      </c>
      <c r="F191" s="123">
        <f>F192+F193+F194+F195+F196</f>
        <v>1019.74</v>
      </c>
      <c r="G191" s="123">
        <f>G192+G193+G194+G195+G196</f>
        <v>461.17511999999999</v>
      </c>
      <c r="H191" s="123">
        <f t="shared" si="82"/>
        <v>45.224774942632436</v>
      </c>
    </row>
    <row r="192" spans="1:8" ht="15.75">
      <c r="A192" s="113" t="s">
        <v>166</v>
      </c>
      <c r="B192" s="113" t="s">
        <v>165</v>
      </c>
      <c r="C192" s="113" t="s">
        <v>230</v>
      </c>
      <c r="D192" s="113" t="s">
        <v>22</v>
      </c>
      <c r="E192" s="114" t="s">
        <v>164</v>
      </c>
      <c r="F192" s="115">
        <v>516.54</v>
      </c>
      <c r="G192" s="115">
        <v>214.22399999999999</v>
      </c>
      <c r="H192" s="115">
        <f t="shared" si="82"/>
        <v>41.47287722151237</v>
      </c>
    </row>
    <row r="193" spans="1:8" ht="47.25">
      <c r="A193" s="113" t="s">
        <v>166</v>
      </c>
      <c r="B193" s="113" t="s">
        <v>165</v>
      </c>
      <c r="C193" s="113" t="s">
        <v>230</v>
      </c>
      <c r="D193" s="113" t="s">
        <v>33</v>
      </c>
      <c r="E193" s="114" t="s">
        <v>169</v>
      </c>
      <c r="F193" s="115">
        <v>10</v>
      </c>
      <c r="G193" s="115">
        <v>1.1299999999999999</v>
      </c>
      <c r="H193" s="115">
        <f t="shared" si="82"/>
        <v>11.299999999999999</v>
      </c>
    </row>
    <row r="194" spans="1:8" ht="63">
      <c r="A194" s="113" t="s">
        <v>166</v>
      </c>
      <c r="B194" s="113" t="s">
        <v>165</v>
      </c>
      <c r="C194" s="113" t="s">
        <v>230</v>
      </c>
      <c r="D194" s="113" t="s">
        <v>30</v>
      </c>
      <c r="E194" s="114" t="s">
        <v>167</v>
      </c>
      <c r="F194" s="115">
        <v>151</v>
      </c>
      <c r="G194" s="115">
        <v>55.985999999999997</v>
      </c>
      <c r="H194" s="115">
        <f t="shared" si="82"/>
        <v>37.076821192052975</v>
      </c>
    </row>
    <row r="195" spans="1:8" ht="15.75">
      <c r="A195" s="113" t="s">
        <v>166</v>
      </c>
      <c r="B195" s="113" t="s">
        <v>165</v>
      </c>
      <c r="C195" s="113" t="s">
        <v>230</v>
      </c>
      <c r="D195" s="113" t="s">
        <v>10</v>
      </c>
      <c r="E195" s="114" t="s">
        <v>160</v>
      </c>
      <c r="F195" s="115">
        <v>306.2</v>
      </c>
      <c r="G195" s="115">
        <v>171.83511999999999</v>
      </c>
      <c r="H195" s="115">
        <f t="shared" si="82"/>
        <v>56.118589157413453</v>
      </c>
    </row>
    <row r="196" spans="1:8" ht="15.75">
      <c r="A196" s="113" t="s">
        <v>166</v>
      </c>
      <c r="B196" s="113" t="s">
        <v>165</v>
      </c>
      <c r="C196" s="113" t="s">
        <v>230</v>
      </c>
      <c r="D196" s="113" t="s">
        <v>156</v>
      </c>
      <c r="E196" s="114" t="s">
        <v>168</v>
      </c>
      <c r="F196" s="115">
        <v>36</v>
      </c>
      <c r="G196" s="115">
        <v>18</v>
      </c>
      <c r="H196" s="115">
        <f t="shared" si="82"/>
        <v>50</v>
      </c>
    </row>
    <row r="197" spans="1:8" ht="47.25">
      <c r="A197" s="121" t="s">
        <v>166</v>
      </c>
      <c r="B197" s="121" t="s">
        <v>165</v>
      </c>
      <c r="C197" s="121" t="s">
        <v>231</v>
      </c>
      <c r="D197" s="121"/>
      <c r="E197" s="122" t="s">
        <v>318</v>
      </c>
      <c r="F197" s="123">
        <f>F198</f>
        <v>635</v>
      </c>
      <c r="G197" s="123">
        <f t="shared" ref="G197" si="83">G198</f>
        <v>397.72399999999999</v>
      </c>
      <c r="H197" s="123">
        <f t="shared" si="82"/>
        <v>62.633700787401573</v>
      </c>
    </row>
    <row r="198" spans="1:8" ht="31.5">
      <c r="A198" s="118" t="s">
        <v>166</v>
      </c>
      <c r="B198" s="118" t="s">
        <v>165</v>
      </c>
      <c r="C198" s="118" t="s">
        <v>231</v>
      </c>
      <c r="D198" s="118" t="s">
        <v>10</v>
      </c>
      <c r="E198" s="119" t="s">
        <v>160</v>
      </c>
      <c r="F198" s="120">
        <v>635</v>
      </c>
      <c r="G198" s="120">
        <v>397.72399999999999</v>
      </c>
      <c r="H198" s="120">
        <f t="shared" si="82"/>
        <v>62.633700787401573</v>
      </c>
    </row>
    <row r="199" spans="1:8" ht="173.25">
      <c r="A199" s="121" t="s">
        <v>166</v>
      </c>
      <c r="B199" s="121" t="s">
        <v>165</v>
      </c>
      <c r="C199" s="121" t="s">
        <v>232</v>
      </c>
      <c r="D199" s="121"/>
      <c r="E199" s="127" t="s">
        <v>319</v>
      </c>
      <c r="F199" s="123">
        <f>F200+F201</f>
        <v>3596.59951</v>
      </c>
      <c r="G199" s="123">
        <f>G200+G201</f>
        <v>1235.13679</v>
      </c>
      <c r="H199" s="126">
        <f t="shared" si="82"/>
        <v>34.341793868508866</v>
      </c>
    </row>
    <row r="200" spans="1:8" ht="15.75">
      <c r="A200" s="113" t="s">
        <v>166</v>
      </c>
      <c r="B200" s="113" t="s">
        <v>165</v>
      </c>
      <c r="C200" s="113" t="s">
        <v>232</v>
      </c>
      <c r="D200" s="113" t="s">
        <v>22</v>
      </c>
      <c r="E200" s="114" t="s">
        <v>164</v>
      </c>
      <c r="F200" s="115">
        <v>2762.3715099999999</v>
      </c>
      <c r="G200" s="115">
        <v>948.78079000000002</v>
      </c>
      <c r="H200" s="115">
        <f t="shared" si="82"/>
        <v>34.346603509533011</v>
      </c>
    </row>
    <row r="201" spans="1:8" ht="63">
      <c r="A201" s="113" t="s">
        <v>166</v>
      </c>
      <c r="B201" s="113" t="s">
        <v>165</v>
      </c>
      <c r="C201" s="113" t="s">
        <v>232</v>
      </c>
      <c r="D201" s="113" t="s">
        <v>30</v>
      </c>
      <c r="E201" s="114" t="s">
        <v>167</v>
      </c>
      <c r="F201" s="115">
        <v>834.22799999999995</v>
      </c>
      <c r="G201" s="115">
        <v>286.35599999999999</v>
      </c>
      <c r="H201" s="115">
        <f t="shared" si="82"/>
        <v>34.325867748385335</v>
      </c>
    </row>
    <row r="202" spans="1:8" ht="15.75">
      <c r="A202" s="110" t="s">
        <v>163</v>
      </c>
      <c r="B202" s="110" t="s">
        <v>161</v>
      </c>
      <c r="C202" s="110"/>
      <c r="D202" s="110"/>
      <c r="E202" s="111" t="s">
        <v>25</v>
      </c>
      <c r="F202" s="112">
        <f t="shared" ref="F202:F208" si="84">F203</f>
        <v>899.96799999999996</v>
      </c>
      <c r="G202" s="112">
        <f t="shared" ref="G202" si="85">G203</f>
        <v>436.87799999999999</v>
      </c>
      <c r="H202" s="126">
        <f t="shared" si="82"/>
        <v>48.543725999146638</v>
      </c>
    </row>
    <row r="203" spans="1:8" ht="15.75">
      <c r="A203" s="124" t="s">
        <v>163</v>
      </c>
      <c r="B203" s="124" t="s">
        <v>165</v>
      </c>
      <c r="C203" s="124"/>
      <c r="D203" s="124"/>
      <c r="E203" s="125" t="s">
        <v>41</v>
      </c>
      <c r="F203" s="126">
        <f t="shared" si="84"/>
        <v>899.96799999999996</v>
      </c>
      <c r="G203" s="126">
        <f t="shared" ref="G203:G208" si="86">G204</f>
        <v>436.87799999999999</v>
      </c>
      <c r="H203" s="126">
        <f t="shared" si="82"/>
        <v>48.543725999146638</v>
      </c>
    </row>
    <row r="204" spans="1:8" ht="31.5">
      <c r="A204" s="124" t="s">
        <v>163</v>
      </c>
      <c r="B204" s="124" t="s">
        <v>165</v>
      </c>
      <c r="C204" s="124" t="s">
        <v>240</v>
      </c>
      <c r="D204" s="124"/>
      <c r="E204" s="125" t="s">
        <v>241</v>
      </c>
      <c r="F204" s="126">
        <f t="shared" si="84"/>
        <v>899.96799999999996</v>
      </c>
      <c r="G204" s="126">
        <f t="shared" si="86"/>
        <v>436.87799999999999</v>
      </c>
      <c r="H204" s="126">
        <f t="shared" si="82"/>
        <v>48.543725999146638</v>
      </c>
    </row>
    <row r="205" spans="1:8" ht="15.75">
      <c r="A205" s="113" t="s">
        <v>163</v>
      </c>
      <c r="B205" s="113" t="s">
        <v>165</v>
      </c>
      <c r="C205" s="113" t="s">
        <v>257</v>
      </c>
      <c r="D205" s="113"/>
      <c r="E205" s="114" t="s">
        <v>258</v>
      </c>
      <c r="F205" s="115">
        <f t="shared" si="84"/>
        <v>899.96799999999996</v>
      </c>
      <c r="G205" s="115">
        <f t="shared" si="86"/>
        <v>436.87799999999999</v>
      </c>
      <c r="H205" s="115">
        <f t="shared" si="82"/>
        <v>48.543725999146638</v>
      </c>
    </row>
    <row r="206" spans="1:8" ht="15.75">
      <c r="A206" s="113" t="s">
        <v>163</v>
      </c>
      <c r="B206" s="113" t="s">
        <v>165</v>
      </c>
      <c r="C206" s="113" t="s">
        <v>259</v>
      </c>
      <c r="D206" s="113"/>
      <c r="E206" s="114" t="s">
        <v>11</v>
      </c>
      <c r="F206" s="115">
        <f t="shared" si="84"/>
        <v>899.96799999999996</v>
      </c>
      <c r="G206" s="115">
        <f t="shared" si="86"/>
        <v>436.87799999999999</v>
      </c>
      <c r="H206" s="115">
        <f t="shared" si="82"/>
        <v>48.543725999146638</v>
      </c>
    </row>
    <row r="207" spans="1:8" ht="15.75">
      <c r="A207" s="113" t="s">
        <v>163</v>
      </c>
      <c r="B207" s="113" t="s">
        <v>165</v>
      </c>
      <c r="C207" s="113" t="s">
        <v>266</v>
      </c>
      <c r="D207" s="113"/>
      <c r="E207" s="114" t="s">
        <v>267</v>
      </c>
      <c r="F207" s="115">
        <f t="shared" si="84"/>
        <v>899.96799999999996</v>
      </c>
      <c r="G207" s="115">
        <f t="shared" si="86"/>
        <v>436.87799999999999</v>
      </c>
      <c r="H207" s="115">
        <f t="shared" si="82"/>
        <v>48.543725999146638</v>
      </c>
    </row>
    <row r="208" spans="1:8" ht="31.5">
      <c r="A208" s="113" t="s">
        <v>163</v>
      </c>
      <c r="B208" s="113" t="s">
        <v>165</v>
      </c>
      <c r="C208" s="113" t="s">
        <v>233</v>
      </c>
      <c r="D208" s="113"/>
      <c r="E208" s="114" t="s">
        <v>320</v>
      </c>
      <c r="F208" s="115">
        <f t="shared" si="84"/>
        <v>899.96799999999996</v>
      </c>
      <c r="G208" s="115">
        <f t="shared" si="86"/>
        <v>436.87799999999999</v>
      </c>
      <c r="H208" s="115">
        <f t="shared" si="82"/>
        <v>48.543725999146638</v>
      </c>
    </row>
    <row r="209" spans="1:8" ht="63">
      <c r="A209" s="118" t="s">
        <v>163</v>
      </c>
      <c r="B209" s="118" t="s">
        <v>165</v>
      </c>
      <c r="C209" s="118" t="s">
        <v>233</v>
      </c>
      <c r="D209" s="118" t="s">
        <v>24</v>
      </c>
      <c r="E209" s="119" t="s">
        <v>111</v>
      </c>
      <c r="F209" s="120">
        <v>899.96799999999996</v>
      </c>
      <c r="G209" s="120">
        <v>436.87799999999999</v>
      </c>
      <c r="H209" s="120">
        <f t="shared" si="82"/>
        <v>48.543725999146638</v>
      </c>
    </row>
    <row r="210" spans="1:8" ht="31.5">
      <c r="A210" s="110" t="s">
        <v>159</v>
      </c>
      <c r="B210" s="110" t="s">
        <v>161</v>
      </c>
      <c r="C210" s="110"/>
      <c r="D210" s="110"/>
      <c r="E210" s="111" t="s">
        <v>114</v>
      </c>
      <c r="F210" s="112">
        <f>F211</f>
        <v>990</v>
      </c>
      <c r="G210" s="112">
        <f t="shared" ref="G210" si="87">G211</f>
        <v>468.791</v>
      </c>
      <c r="H210" s="126">
        <f t="shared" si="82"/>
        <v>47.352626262626259</v>
      </c>
    </row>
    <row r="211" spans="1:8" ht="15.75">
      <c r="A211" s="113" t="s">
        <v>159</v>
      </c>
      <c r="B211" s="113" t="s">
        <v>158</v>
      </c>
      <c r="C211" s="113"/>
      <c r="D211" s="113"/>
      <c r="E211" s="114" t="s">
        <v>116</v>
      </c>
      <c r="F211" s="115">
        <f t="shared" ref="F211:F216" si="88">F212</f>
        <v>990</v>
      </c>
      <c r="G211" s="115">
        <f t="shared" ref="G211" si="89">G212</f>
        <v>468.791</v>
      </c>
      <c r="H211" s="115">
        <f t="shared" si="82"/>
        <v>47.352626262626259</v>
      </c>
    </row>
    <row r="212" spans="1:8" ht="31.5">
      <c r="A212" s="113" t="s">
        <v>159</v>
      </c>
      <c r="B212" s="113" t="s">
        <v>158</v>
      </c>
      <c r="C212" s="113" t="s">
        <v>271</v>
      </c>
      <c r="D212" s="113"/>
      <c r="E212" s="114" t="s">
        <v>272</v>
      </c>
      <c r="F212" s="115">
        <f t="shared" si="88"/>
        <v>990</v>
      </c>
      <c r="G212" s="115">
        <f t="shared" ref="G212" si="90">G213</f>
        <v>468.791</v>
      </c>
      <c r="H212" s="115">
        <f t="shared" si="82"/>
        <v>47.352626262626259</v>
      </c>
    </row>
    <row r="213" spans="1:8" ht="94.5">
      <c r="A213" s="113" t="s">
        <v>159</v>
      </c>
      <c r="B213" s="113" t="s">
        <v>158</v>
      </c>
      <c r="C213" s="113" t="s">
        <v>273</v>
      </c>
      <c r="D213" s="113"/>
      <c r="E213" s="114" t="s">
        <v>274</v>
      </c>
      <c r="F213" s="115">
        <f t="shared" si="88"/>
        <v>990</v>
      </c>
      <c r="G213" s="115">
        <f t="shared" ref="G213" si="91">G214</f>
        <v>468.791</v>
      </c>
      <c r="H213" s="115">
        <f t="shared" si="82"/>
        <v>47.352626262626259</v>
      </c>
    </row>
    <row r="214" spans="1:8" ht="15.75">
      <c r="A214" s="113" t="s">
        <v>159</v>
      </c>
      <c r="B214" s="113" t="s">
        <v>158</v>
      </c>
      <c r="C214" s="113" t="s">
        <v>275</v>
      </c>
      <c r="D214" s="113"/>
      <c r="E214" s="114" t="s">
        <v>276</v>
      </c>
      <c r="F214" s="115">
        <f t="shared" si="88"/>
        <v>990</v>
      </c>
      <c r="G214" s="115">
        <f t="shared" ref="G214" si="92">G215</f>
        <v>468.791</v>
      </c>
      <c r="H214" s="115">
        <f t="shared" si="82"/>
        <v>47.352626262626259</v>
      </c>
    </row>
    <row r="215" spans="1:8" ht="47.25">
      <c r="A215" s="113" t="s">
        <v>159</v>
      </c>
      <c r="B215" s="113" t="s">
        <v>158</v>
      </c>
      <c r="C215" s="113" t="s">
        <v>314</v>
      </c>
      <c r="D215" s="113"/>
      <c r="E215" s="114" t="s">
        <v>315</v>
      </c>
      <c r="F215" s="115">
        <f t="shared" si="88"/>
        <v>990</v>
      </c>
      <c r="G215" s="115">
        <f t="shared" ref="G215" si="93">G216</f>
        <v>468.791</v>
      </c>
      <c r="H215" s="115">
        <f t="shared" si="82"/>
        <v>47.352626262626259</v>
      </c>
    </row>
    <row r="216" spans="1:8" ht="47.25">
      <c r="A216" s="113" t="s">
        <v>159</v>
      </c>
      <c r="B216" s="113" t="s">
        <v>158</v>
      </c>
      <c r="C216" s="113" t="s">
        <v>234</v>
      </c>
      <c r="D216" s="113"/>
      <c r="E216" s="114" t="s">
        <v>321</v>
      </c>
      <c r="F216" s="115">
        <f t="shared" si="88"/>
        <v>990</v>
      </c>
      <c r="G216" s="115">
        <f t="shared" ref="G216" si="94">G217</f>
        <v>468.791</v>
      </c>
      <c r="H216" s="115">
        <f t="shared" si="82"/>
        <v>47.352626262626259</v>
      </c>
    </row>
    <row r="217" spans="1:8" ht="15.75">
      <c r="A217" s="113" t="s">
        <v>159</v>
      </c>
      <c r="B217" s="113" t="s">
        <v>158</v>
      </c>
      <c r="C217" s="113" t="s">
        <v>234</v>
      </c>
      <c r="D217" s="113" t="s">
        <v>10</v>
      </c>
      <c r="E217" s="114" t="s">
        <v>160</v>
      </c>
      <c r="F217" s="115">
        <v>990</v>
      </c>
      <c r="G217" s="115">
        <v>468.791</v>
      </c>
      <c r="H217" s="115">
        <f t="shared" si="82"/>
        <v>47.352626262626259</v>
      </c>
    </row>
    <row r="218" spans="1:8" ht="15.75">
      <c r="A218" s="110"/>
      <c r="B218" s="110"/>
      <c r="C218" s="110"/>
      <c r="D218" s="110"/>
      <c r="E218" s="111" t="s">
        <v>157</v>
      </c>
      <c r="F218" s="112">
        <f>F9+F65+F74+F82+F166+F177+F202+F210+F110+F120+F134+F143</f>
        <v>116377.47541999999</v>
      </c>
      <c r="G218" s="112">
        <f>G9+G65+G74+G82+G166+G177+G202+G210+G110+G120+G134+G143</f>
        <v>63194.048950000004</v>
      </c>
      <c r="H218" s="126">
        <f t="shared" si="82"/>
        <v>54.300927840147864</v>
      </c>
    </row>
    <row r="223" spans="1:8">
      <c r="F223" s="176"/>
    </row>
  </sheetData>
  <mergeCells count="13">
    <mergeCell ref="F7:F8"/>
    <mergeCell ref="G7:G8"/>
    <mergeCell ref="H7:H8"/>
    <mergeCell ref="F1:H1"/>
    <mergeCell ref="F2:H2"/>
    <mergeCell ref="F3:H3"/>
    <mergeCell ref="F4:H4"/>
    <mergeCell ref="A5:H6"/>
    <mergeCell ref="A7:A8"/>
    <mergeCell ref="B7:B8"/>
    <mergeCell ref="C7:C8"/>
    <mergeCell ref="D7:D8"/>
    <mergeCell ref="E7:E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sheetPr>
    <pageSetUpPr fitToPage="1"/>
  </sheetPr>
  <dimension ref="A1:K215"/>
  <sheetViews>
    <sheetView zoomScale="90" zoomScaleNormal="90" workbookViewId="0">
      <selection activeCell="I10" sqref="I10"/>
    </sheetView>
  </sheetViews>
  <sheetFormatPr defaultColWidth="14.7109375" defaultRowHeight="12.75"/>
  <cols>
    <col min="1" max="1" width="31.5703125" style="146" customWidth="1"/>
    <col min="2" max="2" width="7.7109375" style="141" customWidth="1"/>
    <col min="3" max="3" width="8.5703125" style="141" customWidth="1"/>
    <col min="4" max="4" width="10.42578125" style="141" customWidth="1"/>
    <col min="5" max="5" width="16.42578125" style="141" customWidth="1"/>
    <col min="6" max="6" width="7.5703125" style="141" customWidth="1"/>
    <col min="7" max="7" width="12.85546875" style="211" customWidth="1"/>
    <col min="8" max="8" width="13.42578125" style="211" customWidth="1"/>
    <col min="9" max="9" width="14.42578125" style="210" customWidth="1"/>
    <col min="10" max="16384" width="14.7109375" style="141"/>
  </cols>
  <sheetData>
    <row r="1" spans="1:9">
      <c r="I1" s="203" t="s">
        <v>378</v>
      </c>
    </row>
    <row r="2" spans="1:9">
      <c r="I2" s="203" t="s">
        <v>377</v>
      </c>
    </row>
    <row r="3" spans="1:9">
      <c r="I3" s="203" t="s">
        <v>92</v>
      </c>
    </row>
    <row r="4" spans="1:9">
      <c r="I4" s="204" t="s">
        <v>444</v>
      </c>
    </row>
    <row r="5" spans="1:9">
      <c r="I5" s="204"/>
    </row>
    <row r="6" spans="1:9">
      <c r="A6" s="245" t="s">
        <v>439</v>
      </c>
      <c r="B6" s="245"/>
      <c r="C6" s="245"/>
      <c r="D6" s="245"/>
      <c r="E6" s="245"/>
      <c r="F6" s="245"/>
      <c r="G6" s="245"/>
      <c r="H6" s="245"/>
      <c r="I6" s="245"/>
    </row>
    <row r="7" spans="1:9" ht="28.5" customHeight="1">
      <c r="A7" s="263"/>
      <c r="B7" s="263"/>
      <c r="C7" s="263"/>
      <c r="D7" s="263"/>
      <c r="E7" s="263"/>
      <c r="F7" s="263"/>
      <c r="G7" s="263"/>
      <c r="H7" s="263"/>
      <c r="I7" s="263"/>
    </row>
    <row r="8" spans="1:9">
      <c r="A8" s="264" t="s">
        <v>237</v>
      </c>
      <c r="B8" s="265" t="s">
        <v>0</v>
      </c>
      <c r="C8" s="265" t="s">
        <v>153</v>
      </c>
      <c r="D8" s="265" t="s">
        <v>236</v>
      </c>
      <c r="E8" s="265" t="s">
        <v>2</v>
      </c>
      <c r="F8" s="266" t="s">
        <v>1</v>
      </c>
      <c r="G8" s="261" t="s">
        <v>404</v>
      </c>
      <c r="H8" s="261" t="s">
        <v>440</v>
      </c>
      <c r="I8" s="262" t="s">
        <v>364</v>
      </c>
    </row>
    <row r="9" spans="1:9" ht="44.25" customHeight="1">
      <c r="A9" s="264"/>
      <c r="B9" s="265" t="s">
        <v>343</v>
      </c>
      <c r="C9" s="265" t="s">
        <v>344</v>
      </c>
      <c r="D9" s="265" t="s">
        <v>345</v>
      </c>
      <c r="E9" s="265" t="s">
        <v>346</v>
      </c>
      <c r="F9" s="266" t="s">
        <v>347</v>
      </c>
      <c r="G9" s="261"/>
      <c r="H9" s="261" t="s">
        <v>119</v>
      </c>
      <c r="I9" s="262" t="s">
        <v>119</v>
      </c>
    </row>
    <row r="10" spans="1:9" ht="157.5">
      <c r="A10" s="142" t="s">
        <v>185</v>
      </c>
      <c r="B10" s="110" t="s">
        <v>4</v>
      </c>
      <c r="C10" s="110"/>
      <c r="D10" s="110"/>
      <c r="E10" s="110"/>
      <c r="F10" s="110"/>
      <c r="G10" s="212">
        <f>G213</f>
        <v>116377.47768000001</v>
      </c>
      <c r="H10" s="212">
        <f>H213</f>
        <v>63194.047249999996</v>
      </c>
      <c r="I10" s="205">
        <f>H10/G10*100</f>
        <v>54.3009253248837</v>
      </c>
    </row>
    <row r="11" spans="1:9" ht="31.5">
      <c r="A11" s="142" t="s">
        <v>6</v>
      </c>
      <c r="B11" s="110" t="s">
        <v>4</v>
      </c>
      <c r="C11" s="110" t="s">
        <v>165</v>
      </c>
      <c r="D11" s="110" t="s">
        <v>161</v>
      </c>
      <c r="E11" s="110"/>
      <c r="F11" s="110"/>
      <c r="G11" s="212">
        <f>G12+G39+G50+G57</f>
        <v>18507.449000000001</v>
      </c>
      <c r="H11" s="212">
        <f>H12+H39+H50+H57</f>
        <v>8198.8289999999997</v>
      </c>
      <c r="I11" s="205">
        <f t="shared" ref="I11:I70" si="0">H11/G11*100</f>
        <v>44.300157196164633</v>
      </c>
    </row>
    <row r="12" spans="1:9" ht="126">
      <c r="A12" s="166" t="s">
        <v>8</v>
      </c>
      <c r="B12" s="167" t="s">
        <v>4</v>
      </c>
      <c r="C12" s="167" t="s">
        <v>165</v>
      </c>
      <c r="D12" s="167" t="s">
        <v>162</v>
      </c>
      <c r="E12" s="167"/>
      <c r="F12" s="167"/>
      <c r="G12" s="213">
        <f>G14+G34</f>
        <v>16712.649000000001</v>
      </c>
      <c r="H12" s="213">
        <f>H14+H34</f>
        <v>7836.634</v>
      </c>
      <c r="I12" s="206">
        <f t="shared" si="0"/>
        <v>46.890436100225642</v>
      </c>
    </row>
    <row r="13" spans="1:9" ht="47.25">
      <c r="A13" s="134" t="s">
        <v>241</v>
      </c>
      <c r="B13" s="113" t="s">
        <v>4</v>
      </c>
      <c r="C13" s="113" t="s">
        <v>165</v>
      </c>
      <c r="D13" s="113" t="s">
        <v>162</v>
      </c>
      <c r="E13" s="113" t="s">
        <v>240</v>
      </c>
      <c r="F13" s="113"/>
      <c r="G13" s="214">
        <f>G14+G34</f>
        <v>16712.649000000001</v>
      </c>
      <c r="H13" s="214">
        <f>H14+H34</f>
        <v>7836.634</v>
      </c>
      <c r="I13" s="207">
        <f t="shared" si="0"/>
        <v>46.890436100225642</v>
      </c>
    </row>
    <row r="14" spans="1:9" ht="47.25">
      <c r="A14" s="134" t="s">
        <v>243</v>
      </c>
      <c r="B14" s="113" t="s">
        <v>4</v>
      </c>
      <c r="C14" s="113" t="s">
        <v>165</v>
      </c>
      <c r="D14" s="113" t="s">
        <v>162</v>
      </c>
      <c r="E14" s="113" t="s">
        <v>242</v>
      </c>
      <c r="F14" s="113"/>
      <c r="G14" s="215">
        <f>G15+G25</f>
        <v>16616.649000000001</v>
      </c>
      <c r="H14" s="215">
        <f>H15+H25</f>
        <v>7820.634</v>
      </c>
      <c r="I14" s="207">
        <f t="shared" si="0"/>
        <v>47.065049036060152</v>
      </c>
    </row>
    <row r="15" spans="1:9" ht="63">
      <c r="A15" s="134" t="s">
        <v>249</v>
      </c>
      <c r="B15" s="113" t="s">
        <v>4</v>
      </c>
      <c r="C15" s="113" t="s">
        <v>165</v>
      </c>
      <c r="D15" s="113" t="s">
        <v>162</v>
      </c>
      <c r="E15" s="113" t="s">
        <v>248</v>
      </c>
      <c r="F15" s="113"/>
      <c r="G15" s="214">
        <f>G16</f>
        <v>3653.6489999999999</v>
      </c>
      <c r="H15" s="214">
        <f>H16</f>
        <v>1778.5930000000001</v>
      </c>
      <c r="I15" s="207">
        <f t="shared" si="0"/>
        <v>48.679908770656404</v>
      </c>
    </row>
    <row r="16" spans="1:9" ht="47.25">
      <c r="A16" s="134" t="s">
        <v>251</v>
      </c>
      <c r="B16" s="113" t="s">
        <v>4</v>
      </c>
      <c r="C16" s="113" t="s">
        <v>165</v>
      </c>
      <c r="D16" s="113" t="s">
        <v>162</v>
      </c>
      <c r="E16" s="113" t="s">
        <v>250</v>
      </c>
      <c r="F16" s="113"/>
      <c r="G16" s="214">
        <f>G17+G21+G23</f>
        <v>3653.6489999999999</v>
      </c>
      <c r="H16" s="214">
        <f>H17+H21+H23</f>
        <v>1778.5930000000001</v>
      </c>
      <c r="I16" s="207">
        <f t="shared" si="0"/>
        <v>48.679908770656404</v>
      </c>
    </row>
    <row r="17" spans="1:9" ht="47.25">
      <c r="A17" s="134" t="s">
        <v>243</v>
      </c>
      <c r="B17" s="113" t="s">
        <v>4</v>
      </c>
      <c r="C17" s="113" t="s">
        <v>165</v>
      </c>
      <c r="D17" s="113" t="s">
        <v>162</v>
      </c>
      <c r="E17" s="113" t="s">
        <v>197</v>
      </c>
      <c r="F17" s="113"/>
      <c r="G17" s="214">
        <f>G18+G19+G20</f>
        <v>3580.1289999999999</v>
      </c>
      <c r="H17" s="214">
        <f>H18+H19+H20</f>
        <v>1775.0730000000001</v>
      </c>
      <c r="I17" s="207">
        <f t="shared" si="0"/>
        <v>49.58125810550402</v>
      </c>
    </row>
    <row r="18" spans="1:9" ht="63">
      <c r="A18" s="143" t="s">
        <v>350</v>
      </c>
      <c r="B18" s="140" t="s">
        <v>4</v>
      </c>
      <c r="C18" s="140" t="s">
        <v>165</v>
      </c>
      <c r="D18" s="140" t="s">
        <v>162</v>
      </c>
      <c r="E18" s="140" t="s">
        <v>197</v>
      </c>
      <c r="F18" s="140" t="s">
        <v>351</v>
      </c>
      <c r="G18" s="216">
        <v>3512.1289999999999</v>
      </c>
      <c r="H18" s="216">
        <v>1761.903</v>
      </c>
      <c r="I18" s="207">
        <f t="shared" si="0"/>
        <v>50.166238199109436</v>
      </c>
    </row>
    <row r="19" spans="1:9" ht="31.5">
      <c r="A19" s="143" t="s">
        <v>352</v>
      </c>
      <c r="B19" s="140" t="s">
        <v>4</v>
      </c>
      <c r="C19" s="140" t="s">
        <v>165</v>
      </c>
      <c r="D19" s="140" t="s">
        <v>162</v>
      </c>
      <c r="E19" s="140" t="s">
        <v>197</v>
      </c>
      <c r="F19" s="140" t="s">
        <v>353</v>
      </c>
      <c r="G19" s="216">
        <v>50</v>
      </c>
      <c r="H19" s="216">
        <v>13.17</v>
      </c>
      <c r="I19" s="207">
        <f t="shared" si="0"/>
        <v>26.340000000000003</v>
      </c>
    </row>
    <row r="20" spans="1:9" ht="31.5">
      <c r="A20" s="184" t="s">
        <v>356</v>
      </c>
      <c r="B20" s="185" t="s">
        <v>4</v>
      </c>
      <c r="C20" s="185" t="s">
        <v>165</v>
      </c>
      <c r="D20" s="185" t="s">
        <v>162</v>
      </c>
      <c r="E20" s="185" t="s">
        <v>197</v>
      </c>
      <c r="F20" s="185" t="s">
        <v>357</v>
      </c>
      <c r="G20" s="217">
        <v>18</v>
      </c>
      <c r="H20" s="217">
        <v>0</v>
      </c>
      <c r="I20" s="202">
        <v>18</v>
      </c>
    </row>
    <row r="21" spans="1:9" ht="47.25">
      <c r="A21" s="134" t="s">
        <v>252</v>
      </c>
      <c r="B21" s="113" t="s">
        <v>4</v>
      </c>
      <c r="C21" s="113" t="s">
        <v>165</v>
      </c>
      <c r="D21" s="113" t="s">
        <v>162</v>
      </c>
      <c r="E21" s="113" t="s">
        <v>198</v>
      </c>
      <c r="F21" s="113"/>
      <c r="G21" s="218">
        <f>G22</f>
        <v>70</v>
      </c>
      <c r="H21" s="218">
        <f>H22</f>
        <v>0</v>
      </c>
      <c r="I21" s="190">
        <f t="shared" si="0"/>
        <v>0</v>
      </c>
    </row>
    <row r="22" spans="1:9" ht="63">
      <c r="A22" s="143" t="s">
        <v>350</v>
      </c>
      <c r="B22" s="140" t="s">
        <v>4</v>
      </c>
      <c r="C22" s="140" t="s">
        <v>165</v>
      </c>
      <c r="D22" s="140" t="s">
        <v>162</v>
      </c>
      <c r="E22" s="140" t="s">
        <v>198</v>
      </c>
      <c r="F22" s="140" t="s">
        <v>351</v>
      </c>
      <c r="G22" s="216">
        <v>70</v>
      </c>
      <c r="H22" s="216">
        <v>0</v>
      </c>
      <c r="I22" s="190">
        <f t="shared" si="0"/>
        <v>0</v>
      </c>
    </row>
    <row r="23" spans="1:9" ht="47.25">
      <c r="A23" s="134" t="s">
        <v>253</v>
      </c>
      <c r="B23" s="113" t="s">
        <v>4</v>
      </c>
      <c r="C23" s="113" t="s">
        <v>165</v>
      </c>
      <c r="D23" s="113" t="s">
        <v>162</v>
      </c>
      <c r="E23" s="113" t="s">
        <v>199</v>
      </c>
      <c r="F23" s="113"/>
      <c r="G23" s="218">
        <f>G24</f>
        <v>3.52</v>
      </c>
      <c r="H23" s="218">
        <f>H24</f>
        <v>3.52</v>
      </c>
      <c r="I23" s="190">
        <f t="shared" si="0"/>
        <v>100</v>
      </c>
    </row>
    <row r="24" spans="1:9" ht="63">
      <c r="A24" s="143" t="s">
        <v>350</v>
      </c>
      <c r="B24" s="140" t="s">
        <v>4</v>
      </c>
      <c r="C24" s="140" t="s">
        <v>165</v>
      </c>
      <c r="D24" s="140" t="s">
        <v>162</v>
      </c>
      <c r="E24" s="140" t="s">
        <v>199</v>
      </c>
      <c r="F24" s="140" t="s">
        <v>351</v>
      </c>
      <c r="G24" s="216">
        <v>3.52</v>
      </c>
      <c r="H24" s="216">
        <v>3.52</v>
      </c>
      <c r="I24" s="207">
        <f t="shared" si="0"/>
        <v>100</v>
      </c>
    </row>
    <row r="25" spans="1:9" ht="47.25">
      <c r="A25" s="134" t="s">
        <v>245</v>
      </c>
      <c r="B25" s="113" t="s">
        <v>4</v>
      </c>
      <c r="C25" s="113" t="s">
        <v>165</v>
      </c>
      <c r="D25" s="113" t="s">
        <v>162</v>
      </c>
      <c r="E25" s="113" t="s">
        <v>244</v>
      </c>
      <c r="F25" s="113"/>
      <c r="G25" s="214">
        <f>G26+G31</f>
        <v>12963</v>
      </c>
      <c r="H25" s="214">
        <f>H26+H31</f>
        <v>6042.0410000000002</v>
      </c>
      <c r="I25" s="207">
        <f t="shared" si="0"/>
        <v>46.609897400293143</v>
      </c>
    </row>
    <row r="26" spans="1:9" ht="31.5">
      <c r="A26" s="134" t="s">
        <v>255</v>
      </c>
      <c r="B26" s="113" t="s">
        <v>4</v>
      </c>
      <c r="C26" s="113" t="s">
        <v>165</v>
      </c>
      <c r="D26" s="113" t="s">
        <v>162</v>
      </c>
      <c r="E26" s="113" t="s">
        <v>254</v>
      </c>
      <c r="F26" s="113"/>
      <c r="G26" s="214">
        <f>G27+G29</f>
        <v>11430</v>
      </c>
      <c r="H26" s="214">
        <f>H27+H29</f>
        <v>5386.857</v>
      </c>
      <c r="I26" s="207">
        <f t="shared" si="0"/>
        <v>47.129107611548555</v>
      </c>
    </row>
    <row r="27" spans="1:9" ht="31.5">
      <c r="A27" s="134" t="s">
        <v>255</v>
      </c>
      <c r="B27" s="113" t="s">
        <v>4</v>
      </c>
      <c r="C27" s="113" t="s">
        <v>165</v>
      </c>
      <c r="D27" s="113" t="s">
        <v>162</v>
      </c>
      <c r="E27" s="113" t="s">
        <v>200</v>
      </c>
      <c r="F27" s="113"/>
      <c r="G27" s="214">
        <f>G28</f>
        <v>9605</v>
      </c>
      <c r="H27" s="214">
        <f>H28</f>
        <v>4620.7579999999998</v>
      </c>
      <c r="I27" s="207">
        <f t="shared" si="0"/>
        <v>48.107839666840185</v>
      </c>
    </row>
    <row r="28" spans="1:9" ht="141.75">
      <c r="A28" s="143" t="s">
        <v>348</v>
      </c>
      <c r="B28" s="140" t="s">
        <v>4</v>
      </c>
      <c r="C28" s="140" t="s">
        <v>165</v>
      </c>
      <c r="D28" s="140" t="s">
        <v>162</v>
      </c>
      <c r="E28" s="140" t="s">
        <v>200</v>
      </c>
      <c r="F28" s="140" t="s">
        <v>349</v>
      </c>
      <c r="G28" s="216">
        <v>9605</v>
      </c>
      <c r="H28" s="216">
        <v>4620.7579999999998</v>
      </c>
      <c r="I28" s="207">
        <f t="shared" si="0"/>
        <v>48.107839666840185</v>
      </c>
    </row>
    <row r="29" spans="1:9" ht="31.5">
      <c r="A29" s="134" t="s">
        <v>256</v>
      </c>
      <c r="B29" s="113" t="s">
        <v>4</v>
      </c>
      <c r="C29" s="113" t="s">
        <v>165</v>
      </c>
      <c r="D29" s="113" t="s">
        <v>162</v>
      </c>
      <c r="E29" s="113" t="s">
        <v>201</v>
      </c>
      <c r="F29" s="113"/>
      <c r="G29" s="214">
        <f>G30</f>
        <v>1825</v>
      </c>
      <c r="H29" s="214">
        <f>H30</f>
        <v>766.09900000000005</v>
      </c>
      <c r="I29" s="207">
        <f t="shared" si="0"/>
        <v>41.978027397260277</v>
      </c>
    </row>
    <row r="30" spans="1:9" ht="141.75">
      <c r="A30" s="143" t="s">
        <v>348</v>
      </c>
      <c r="B30" s="140" t="s">
        <v>4</v>
      </c>
      <c r="C30" s="140" t="s">
        <v>165</v>
      </c>
      <c r="D30" s="140" t="s">
        <v>162</v>
      </c>
      <c r="E30" s="140" t="s">
        <v>201</v>
      </c>
      <c r="F30" s="140" t="s">
        <v>349</v>
      </c>
      <c r="G30" s="216">
        <v>1825</v>
      </c>
      <c r="H30" s="216">
        <v>766.09900000000005</v>
      </c>
      <c r="I30" s="207">
        <f t="shared" si="0"/>
        <v>41.978027397260277</v>
      </c>
    </row>
    <row r="31" spans="1:9" ht="78.75">
      <c r="A31" s="134" t="s">
        <v>247</v>
      </c>
      <c r="B31" s="113" t="s">
        <v>4</v>
      </c>
      <c r="C31" s="113" t="s">
        <v>165</v>
      </c>
      <c r="D31" s="113" t="s">
        <v>162</v>
      </c>
      <c r="E31" s="113" t="s">
        <v>246</v>
      </c>
      <c r="F31" s="113"/>
      <c r="G31" s="214">
        <f>G32</f>
        <v>1533</v>
      </c>
      <c r="H31" s="214">
        <f>H32</f>
        <v>655.18399999999997</v>
      </c>
      <c r="I31" s="207">
        <f t="shared" si="0"/>
        <v>42.738682322243967</v>
      </c>
    </row>
    <row r="32" spans="1:9" ht="78.75">
      <c r="A32" s="134" t="s">
        <v>247</v>
      </c>
      <c r="B32" s="113" t="s">
        <v>4</v>
      </c>
      <c r="C32" s="113" t="s">
        <v>165</v>
      </c>
      <c r="D32" s="113" t="s">
        <v>162</v>
      </c>
      <c r="E32" s="113" t="s">
        <v>202</v>
      </c>
      <c r="F32" s="113"/>
      <c r="G32" s="214">
        <f>G33</f>
        <v>1533</v>
      </c>
      <c r="H32" s="214">
        <f>H33</f>
        <v>655.18399999999997</v>
      </c>
      <c r="I32" s="207">
        <f t="shared" si="0"/>
        <v>42.738682322243967</v>
      </c>
    </row>
    <row r="33" spans="1:11" ht="141.75">
      <c r="A33" s="143" t="s">
        <v>348</v>
      </c>
      <c r="B33" s="140" t="s">
        <v>4</v>
      </c>
      <c r="C33" s="140" t="s">
        <v>165</v>
      </c>
      <c r="D33" s="140" t="s">
        <v>162</v>
      </c>
      <c r="E33" s="140" t="s">
        <v>202</v>
      </c>
      <c r="F33" s="140" t="s">
        <v>349</v>
      </c>
      <c r="G33" s="216">
        <v>1533</v>
      </c>
      <c r="H33" s="216">
        <v>655.18399999999997</v>
      </c>
      <c r="I33" s="207">
        <f t="shared" si="0"/>
        <v>42.738682322243967</v>
      </c>
    </row>
    <row r="34" spans="1:11" ht="31.5">
      <c r="A34" s="134" t="s">
        <v>258</v>
      </c>
      <c r="B34" s="113" t="s">
        <v>4</v>
      </c>
      <c r="C34" s="113" t="s">
        <v>165</v>
      </c>
      <c r="D34" s="113" t="s">
        <v>162</v>
      </c>
      <c r="E34" s="113" t="s">
        <v>257</v>
      </c>
      <c r="F34" s="113"/>
      <c r="G34" s="214">
        <f t="shared" ref="G34:H37" si="1">G35</f>
        <v>96</v>
      </c>
      <c r="H34" s="214">
        <f t="shared" si="1"/>
        <v>16</v>
      </c>
      <c r="I34" s="207">
        <f t="shared" si="0"/>
        <v>16.666666666666664</v>
      </c>
    </row>
    <row r="35" spans="1:11" ht="15.75">
      <c r="A35" s="134" t="s">
        <v>11</v>
      </c>
      <c r="B35" s="113" t="s">
        <v>4</v>
      </c>
      <c r="C35" s="113" t="s">
        <v>165</v>
      </c>
      <c r="D35" s="113" t="s">
        <v>162</v>
      </c>
      <c r="E35" s="113" t="s">
        <v>259</v>
      </c>
      <c r="F35" s="113"/>
      <c r="G35" s="214">
        <f t="shared" si="1"/>
        <v>96</v>
      </c>
      <c r="H35" s="214">
        <f t="shared" si="1"/>
        <v>16</v>
      </c>
      <c r="I35" s="207">
        <f t="shared" si="0"/>
        <v>16.666666666666664</v>
      </c>
    </row>
    <row r="36" spans="1:11" ht="31.5">
      <c r="A36" s="134" t="s">
        <v>261</v>
      </c>
      <c r="B36" s="113" t="s">
        <v>4</v>
      </c>
      <c r="C36" s="113" t="s">
        <v>165</v>
      </c>
      <c r="D36" s="113" t="s">
        <v>162</v>
      </c>
      <c r="E36" s="113" t="s">
        <v>260</v>
      </c>
      <c r="F36" s="113"/>
      <c r="G36" s="214">
        <f t="shared" si="1"/>
        <v>96</v>
      </c>
      <c r="H36" s="214">
        <f t="shared" si="1"/>
        <v>16</v>
      </c>
      <c r="I36" s="207">
        <f t="shared" si="0"/>
        <v>16.666666666666664</v>
      </c>
    </row>
    <row r="37" spans="1:11" ht="31.5">
      <c r="A37" s="134" t="s">
        <v>262</v>
      </c>
      <c r="B37" s="113" t="s">
        <v>4</v>
      </c>
      <c r="C37" s="113" t="s">
        <v>165</v>
      </c>
      <c r="D37" s="113" t="s">
        <v>162</v>
      </c>
      <c r="E37" s="113" t="s">
        <v>203</v>
      </c>
      <c r="F37" s="113"/>
      <c r="G37" s="214">
        <f t="shared" si="1"/>
        <v>96</v>
      </c>
      <c r="H37" s="214">
        <f t="shared" si="1"/>
        <v>16</v>
      </c>
      <c r="I37" s="207">
        <f t="shared" si="0"/>
        <v>16.666666666666664</v>
      </c>
    </row>
    <row r="38" spans="1:11" ht="63">
      <c r="A38" s="143" t="s">
        <v>350</v>
      </c>
      <c r="B38" s="140" t="s">
        <v>4</v>
      </c>
      <c r="C38" s="140" t="s">
        <v>165</v>
      </c>
      <c r="D38" s="140" t="s">
        <v>162</v>
      </c>
      <c r="E38" s="140" t="s">
        <v>203</v>
      </c>
      <c r="F38" s="140" t="s">
        <v>351</v>
      </c>
      <c r="G38" s="216">
        <v>96</v>
      </c>
      <c r="H38" s="216">
        <v>16</v>
      </c>
      <c r="I38" s="207">
        <f t="shared" si="0"/>
        <v>16.666666666666664</v>
      </c>
    </row>
    <row r="39" spans="1:11" ht="94.5">
      <c r="A39" s="166" t="s">
        <v>184</v>
      </c>
      <c r="B39" s="167" t="s">
        <v>4</v>
      </c>
      <c r="C39" s="167" t="s">
        <v>165</v>
      </c>
      <c r="D39" s="167" t="s">
        <v>183</v>
      </c>
      <c r="E39" s="167"/>
      <c r="F39" s="167"/>
      <c r="G39" s="213">
        <f t="shared" ref="G39:H42" si="2">G40</f>
        <v>336.8</v>
      </c>
      <c r="H39" s="213">
        <f t="shared" si="2"/>
        <v>168.4</v>
      </c>
      <c r="I39" s="206">
        <f t="shared" si="0"/>
        <v>50</v>
      </c>
    </row>
    <row r="40" spans="1:11" ht="47.25">
      <c r="A40" s="134" t="s">
        <v>241</v>
      </c>
      <c r="B40" s="113" t="s">
        <v>4</v>
      </c>
      <c r="C40" s="113" t="s">
        <v>165</v>
      </c>
      <c r="D40" s="113" t="s">
        <v>183</v>
      </c>
      <c r="E40" s="113" t="s">
        <v>240</v>
      </c>
      <c r="F40" s="113"/>
      <c r="G40" s="214">
        <f t="shared" si="2"/>
        <v>336.8</v>
      </c>
      <c r="H40" s="214">
        <f t="shared" si="2"/>
        <v>168.4</v>
      </c>
      <c r="I40" s="207">
        <f t="shared" si="0"/>
        <v>50</v>
      </c>
    </row>
    <row r="41" spans="1:11" ht="31.5">
      <c r="A41" s="134" t="s">
        <v>258</v>
      </c>
      <c r="B41" s="113" t="s">
        <v>4</v>
      </c>
      <c r="C41" s="113" t="s">
        <v>165</v>
      </c>
      <c r="D41" s="113" t="s">
        <v>183</v>
      </c>
      <c r="E41" s="113" t="s">
        <v>257</v>
      </c>
      <c r="F41" s="113"/>
      <c r="G41" s="214">
        <f t="shared" si="2"/>
        <v>336.8</v>
      </c>
      <c r="H41" s="214">
        <f t="shared" si="2"/>
        <v>168.4</v>
      </c>
      <c r="I41" s="207">
        <f t="shared" si="0"/>
        <v>50</v>
      </c>
    </row>
    <row r="42" spans="1:11" ht="15.75">
      <c r="A42" s="134" t="s">
        <v>11</v>
      </c>
      <c r="B42" s="113" t="s">
        <v>4</v>
      </c>
      <c r="C42" s="113" t="s">
        <v>165</v>
      </c>
      <c r="D42" s="113" t="s">
        <v>183</v>
      </c>
      <c r="E42" s="113" t="s">
        <v>259</v>
      </c>
      <c r="F42" s="113"/>
      <c r="G42" s="214">
        <f t="shared" si="2"/>
        <v>336.8</v>
      </c>
      <c r="H42" s="214">
        <f t="shared" si="2"/>
        <v>168.4</v>
      </c>
      <c r="I42" s="207">
        <f t="shared" si="0"/>
        <v>50</v>
      </c>
    </row>
    <row r="43" spans="1:11" ht="31.5">
      <c r="A43" s="134" t="s">
        <v>261</v>
      </c>
      <c r="B43" s="113" t="s">
        <v>4</v>
      </c>
      <c r="C43" s="113" t="s">
        <v>165</v>
      </c>
      <c r="D43" s="113" t="s">
        <v>183</v>
      </c>
      <c r="E43" s="113" t="s">
        <v>260</v>
      </c>
      <c r="F43" s="113"/>
      <c r="G43" s="214">
        <f>G44+G46+G48</f>
        <v>336.8</v>
      </c>
      <c r="H43" s="214">
        <f>H44+H46+H48</f>
        <v>168.4</v>
      </c>
      <c r="I43" s="207">
        <f t="shared" si="0"/>
        <v>50</v>
      </c>
    </row>
    <row r="44" spans="1:11" ht="78.75">
      <c r="A44" s="134" t="s">
        <v>263</v>
      </c>
      <c r="B44" s="113" t="s">
        <v>4</v>
      </c>
      <c r="C44" s="113" t="s">
        <v>165</v>
      </c>
      <c r="D44" s="113" t="s">
        <v>183</v>
      </c>
      <c r="E44" s="113" t="s">
        <v>204</v>
      </c>
      <c r="F44" s="113"/>
      <c r="G44" s="214">
        <f>G45</f>
        <v>152.4</v>
      </c>
      <c r="H44" s="214">
        <f>H45</f>
        <v>76.2</v>
      </c>
      <c r="I44" s="207">
        <f t="shared" si="0"/>
        <v>50</v>
      </c>
      <c r="K44" s="164"/>
    </row>
    <row r="45" spans="1:11" ht="31.5">
      <c r="A45" s="143" t="s">
        <v>354</v>
      </c>
      <c r="B45" s="140" t="s">
        <v>4</v>
      </c>
      <c r="C45" s="140" t="s">
        <v>165</v>
      </c>
      <c r="D45" s="140" t="s">
        <v>183</v>
      </c>
      <c r="E45" s="140" t="s">
        <v>204</v>
      </c>
      <c r="F45" s="140" t="s">
        <v>355</v>
      </c>
      <c r="G45" s="216">
        <v>152.4</v>
      </c>
      <c r="H45" s="216">
        <v>76.2</v>
      </c>
      <c r="I45" s="207">
        <f t="shared" si="0"/>
        <v>50</v>
      </c>
    </row>
    <row r="46" spans="1:11" ht="94.5">
      <c r="A46" s="134" t="s">
        <v>264</v>
      </c>
      <c r="B46" s="113" t="s">
        <v>4</v>
      </c>
      <c r="C46" s="113" t="s">
        <v>165</v>
      </c>
      <c r="D46" s="113" t="s">
        <v>183</v>
      </c>
      <c r="E46" s="113" t="s">
        <v>205</v>
      </c>
      <c r="F46" s="113"/>
      <c r="G46" s="214">
        <f>G47</f>
        <v>61.2</v>
      </c>
      <c r="H46" s="214">
        <f>H47</f>
        <v>30.6</v>
      </c>
      <c r="I46" s="207">
        <f t="shared" si="0"/>
        <v>50</v>
      </c>
    </row>
    <row r="47" spans="1:11" ht="31.5">
      <c r="A47" s="143" t="s">
        <v>354</v>
      </c>
      <c r="B47" s="140" t="s">
        <v>4</v>
      </c>
      <c r="C47" s="140" t="s">
        <v>165</v>
      </c>
      <c r="D47" s="140" t="s">
        <v>183</v>
      </c>
      <c r="E47" s="140" t="s">
        <v>205</v>
      </c>
      <c r="F47" s="140" t="s">
        <v>355</v>
      </c>
      <c r="G47" s="216">
        <v>61.2</v>
      </c>
      <c r="H47" s="216">
        <v>30.6</v>
      </c>
      <c r="I47" s="207">
        <f t="shared" si="0"/>
        <v>50</v>
      </c>
    </row>
    <row r="48" spans="1:11" ht="126">
      <c r="A48" s="134" t="s">
        <v>265</v>
      </c>
      <c r="B48" s="113" t="s">
        <v>4</v>
      </c>
      <c r="C48" s="113" t="s">
        <v>165</v>
      </c>
      <c r="D48" s="113" t="s">
        <v>183</v>
      </c>
      <c r="E48" s="113" t="s">
        <v>206</v>
      </c>
      <c r="F48" s="113"/>
      <c r="G48" s="214">
        <f>G49</f>
        <v>123.2</v>
      </c>
      <c r="H48" s="214">
        <f>H49</f>
        <v>61.6</v>
      </c>
      <c r="I48" s="207">
        <f t="shared" si="0"/>
        <v>50</v>
      </c>
    </row>
    <row r="49" spans="1:9" ht="31.5">
      <c r="A49" s="143" t="s">
        <v>354</v>
      </c>
      <c r="B49" s="140" t="s">
        <v>4</v>
      </c>
      <c r="C49" s="140" t="s">
        <v>165</v>
      </c>
      <c r="D49" s="140" t="s">
        <v>183</v>
      </c>
      <c r="E49" s="140" t="s">
        <v>206</v>
      </c>
      <c r="F49" s="140" t="s">
        <v>355</v>
      </c>
      <c r="G49" s="216">
        <v>123.2</v>
      </c>
      <c r="H49" s="216">
        <v>61.6</v>
      </c>
      <c r="I49" s="207">
        <f t="shared" si="0"/>
        <v>50</v>
      </c>
    </row>
    <row r="50" spans="1:9" ht="15.75">
      <c r="A50" s="166" t="s">
        <v>13</v>
      </c>
      <c r="B50" s="167" t="s">
        <v>4</v>
      </c>
      <c r="C50" s="167" t="s">
        <v>165</v>
      </c>
      <c r="D50" s="167" t="s">
        <v>159</v>
      </c>
      <c r="E50" s="167"/>
      <c r="F50" s="167"/>
      <c r="G50" s="213">
        <f t="shared" ref="G50:H55" si="3">G51</f>
        <v>1000</v>
      </c>
      <c r="H50" s="213">
        <f t="shared" si="3"/>
        <v>0</v>
      </c>
      <c r="I50" s="206">
        <f t="shared" si="0"/>
        <v>0</v>
      </c>
    </row>
    <row r="51" spans="1:9" ht="47.25">
      <c r="A51" s="134" t="s">
        <v>241</v>
      </c>
      <c r="B51" s="113" t="s">
        <v>4</v>
      </c>
      <c r="C51" s="113" t="s">
        <v>165</v>
      </c>
      <c r="D51" s="113" t="s">
        <v>159</v>
      </c>
      <c r="E51" s="113" t="s">
        <v>240</v>
      </c>
      <c r="F51" s="113"/>
      <c r="G51" s="214">
        <f t="shared" si="3"/>
        <v>1000</v>
      </c>
      <c r="H51" s="214">
        <f t="shared" si="3"/>
        <v>0</v>
      </c>
      <c r="I51" s="207">
        <f t="shared" si="0"/>
        <v>0</v>
      </c>
    </row>
    <row r="52" spans="1:9" ht="31.5">
      <c r="A52" s="134" t="s">
        <v>258</v>
      </c>
      <c r="B52" s="113" t="s">
        <v>4</v>
      </c>
      <c r="C52" s="113" t="s">
        <v>165</v>
      </c>
      <c r="D52" s="113" t="s">
        <v>159</v>
      </c>
      <c r="E52" s="113" t="s">
        <v>257</v>
      </c>
      <c r="F52" s="113"/>
      <c r="G52" s="214">
        <f t="shared" si="3"/>
        <v>1000</v>
      </c>
      <c r="H52" s="214">
        <f t="shared" si="3"/>
        <v>0</v>
      </c>
      <c r="I52" s="207">
        <f t="shared" si="0"/>
        <v>0</v>
      </c>
    </row>
    <row r="53" spans="1:9" ht="15.75">
      <c r="A53" s="134" t="s">
        <v>11</v>
      </c>
      <c r="B53" s="113" t="s">
        <v>4</v>
      </c>
      <c r="C53" s="113" t="s">
        <v>165</v>
      </c>
      <c r="D53" s="113" t="s">
        <v>159</v>
      </c>
      <c r="E53" s="113" t="s">
        <v>259</v>
      </c>
      <c r="F53" s="113"/>
      <c r="G53" s="214">
        <f t="shared" si="3"/>
        <v>1000</v>
      </c>
      <c r="H53" s="214">
        <f t="shared" si="3"/>
        <v>0</v>
      </c>
      <c r="I53" s="207">
        <f t="shared" si="0"/>
        <v>0</v>
      </c>
    </row>
    <row r="54" spans="1:9" ht="15.75">
      <c r="A54" s="134" t="s">
        <v>267</v>
      </c>
      <c r="B54" s="113" t="s">
        <v>4</v>
      </c>
      <c r="C54" s="113" t="s">
        <v>165</v>
      </c>
      <c r="D54" s="113" t="s">
        <v>159</v>
      </c>
      <c r="E54" s="113" t="s">
        <v>266</v>
      </c>
      <c r="F54" s="113"/>
      <c r="G54" s="214">
        <f t="shared" si="3"/>
        <v>1000</v>
      </c>
      <c r="H54" s="214">
        <f t="shared" si="3"/>
        <v>0</v>
      </c>
      <c r="I54" s="207">
        <f t="shared" si="0"/>
        <v>0</v>
      </c>
    </row>
    <row r="55" spans="1:9" ht="31.5">
      <c r="A55" s="134" t="s">
        <v>268</v>
      </c>
      <c r="B55" s="113" t="s">
        <v>4</v>
      </c>
      <c r="C55" s="113" t="s">
        <v>165</v>
      </c>
      <c r="D55" s="113" t="s">
        <v>159</v>
      </c>
      <c r="E55" s="113" t="s">
        <v>207</v>
      </c>
      <c r="F55" s="113"/>
      <c r="G55" s="214">
        <f t="shared" si="3"/>
        <v>1000</v>
      </c>
      <c r="H55" s="214">
        <f t="shared" si="3"/>
        <v>0</v>
      </c>
      <c r="I55" s="207">
        <f t="shared" si="0"/>
        <v>0</v>
      </c>
    </row>
    <row r="56" spans="1:9" ht="31.5">
      <c r="A56" s="143" t="s">
        <v>356</v>
      </c>
      <c r="B56" s="140" t="s">
        <v>4</v>
      </c>
      <c r="C56" s="140" t="s">
        <v>165</v>
      </c>
      <c r="D56" s="140" t="s">
        <v>159</v>
      </c>
      <c r="E56" s="140" t="s">
        <v>207</v>
      </c>
      <c r="F56" s="140" t="s">
        <v>357</v>
      </c>
      <c r="G56" s="216">
        <v>1000</v>
      </c>
      <c r="H56" s="216">
        <v>0</v>
      </c>
      <c r="I56" s="207">
        <f t="shared" si="0"/>
        <v>0</v>
      </c>
    </row>
    <row r="57" spans="1:9" ht="47.25">
      <c r="A57" s="166" t="s">
        <v>15</v>
      </c>
      <c r="B57" s="167" t="s">
        <v>4</v>
      </c>
      <c r="C57" s="167" t="s">
        <v>165</v>
      </c>
      <c r="D57" s="167" t="s">
        <v>182</v>
      </c>
      <c r="E57" s="167"/>
      <c r="F57" s="167"/>
      <c r="G57" s="213">
        <f t="shared" ref="G57:H62" si="4">G58</f>
        <v>458</v>
      </c>
      <c r="H57" s="213">
        <f t="shared" si="4"/>
        <v>193.79499999999999</v>
      </c>
      <c r="I57" s="206">
        <f t="shared" si="0"/>
        <v>42.313318777292572</v>
      </c>
    </row>
    <row r="58" spans="1:9" ht="47.25">
      <c r="A58" s="134" t="s">
        <v>241</v>
      </c>
      <c r="B58" s="113" t="s">
        <v>4</v>
      </c>
      <c r="C58" s="113" t="s">
        <v>165</v>
      </c>
      <c r="D58" s="113" t="s">
        <v>182</v>
      </c>
      <c r="E58" s="113" t="s">
        <v>240</v>
      </c>
      <c r="F58" s="113"/>
      <c r="G58" s="214">
        <f t="shared" si="4"/>
        <v>458</v>
      </c>
      <c r="H58" s="214">
        <f t="shared" si="4"/>
        <v>193.79499999999999</v>
      </c>
      <c r="I58" s="207">
        <f t="shared" si="0"/>
        <v>42.313318777292572</v>
      </c>
    </row>
    <row r="59" spans="1:9" ht="31.5">
      <c r="A59" s="134" t="s">
        <v>258</v>
      </c>
      <c r="B59" s="113" t="s">
        <v>4</v>
      </c>
      <c r="C59" s="113" t="s">
        <v>165</v>
      </c>
      <c r="D59" s="113" t="s">
        <v>182</v>
      </c>
      <c r="E59" s="113" t="s">
        <v>257</v>
      </c>
      <c r="F59" s="113"/>
      <c r="G59" s="214">
        <f t="shared" si="4"/>
        <v>458</v>
      </c>
      <c r="H59" s="214">
        <f t="shared" si="4"/>
        <v>193.79499999999999</v>
      </c>
      <c r="I59" s="207">
        <f t="shared" si="0"/>
        <v>42.313318777292572</v>
      </c>
    </row>
    <row r="60" spans="1:9" ht="15.75">
      <c r="A60" s="134" t="s">
        <v>11</v>
      </c>
      <c r="B60" s="113" t="s">
        <v>4</v>
      </c>
      <c r="C60" s="113" t="s">
        <v>165</v>
      </c>
      <c r="D60" s="113" t="s">
        <v>182</v>
      </c>
      <c r="E60" s="113" t="s">
        <v>259</v>
      </c>
      <c r="F60" s="113"/>
      <c r="G60" s="214">
        <f>G61</f>
        <v>458</v>
      </c>
      <c r="H60" s="214">
        <f t="shared" si="4"/>
        <v>193.79499999999999</v>
      </c>
      <c r="I60" s="207">
        <f t="shared" si="0"/>
        <v>42.313318777292572</v>
      </c>
    </row>
    <row r="61" spans="1:9" ht="15.75">
      <c r="A61" s="134" t="s">
        <v>267</v>
      </c>
      <c r="B61" s="113" t="s">
        <v>4</v>
      </c>
      <c r="C61" s="113" t="s">
        <v>165</v>
      </c>
      <c r="D61" s="113" t="s">
        <v>182</v>
      </c>
      <c r="E61" s="113" t="s">
        <v>266</v>
      </c>
      <c r="F61" s="113"/>
      <c r="G61" s="214">
        <f>G62+G64</f>
        <v>458</v>
      </c>
      <c r="H61" s="214">
        <f>H62+H64</f>
        <v>193.79499999999999</v>
      </c>
      <c r="I61" s="207">
        <f t="shared" si="0"/>
        <v>42.313318777292572</v>
      </c>
    </row>
    <row r="62" spans="1:9" ht="110.25">
      <c r="A62" s="134" t="s">
        <v>269</v>
      </c>
      <c r="B62" s="113" t="s">
        <v>4</v>
      </c>
      <c r="C62" s="113" t="s">
        <v>165</v>
      </c>
      <c r="D62" s="113" t="s">
        <v>182</v>
      </c>
      <c r="E62" s="113" t="s">
        <v>208</v>
      </c>
      <c r="F62" s="113"/>
      <c r="G62" s="214">
        <f>G63</f>
        <v>298</v>
      </c>
      <c r="H62" s="214">
        <f t="shared" si="4"/>
        <v>193.79499999999999</v>
      </c>
      <c r="I62" s="207">
        <f t="shared" si="0"/>
        <v>65.031879194630875</v>
      </c>
    </row>
    <row r="63" spans="1:9" ht="63">
      <c r="A63" s="143" t="s">
        <v>350</v>
      </c>
      <c r="B63" s="140" t="s">
        <v>4</v>
      </c>
      <c r="C63" s="140" t="s">
        <v>165</v>
      </c>
      <c r="D63" s="140" t="s">
        <v>182</v>
      </c>
      <c r="E63" s="140" t="s">
        <v>208</v>
      </c>
      <c r="F63" s="140" t="s">
        <v>351</v>
      </c>
      <c r="G63" s="216">
        <v>298</v>
      </c>
      <c r="H63" s="216">
        <v>193.79499999999999</v>
      </c>
      <c r="I63" s="207">
        <f t="shared" si="0"/>
        <v>65.031879194630875</v>
      </c>
    </row>
    <row r="64" spans="1:9" ht="63">
      <c r="A64" s="129" t="s">
        <v>405</v>
      </c>
      <c r="B64" s="128" t="s">
        <v>4</v>
      </c>
      <c r="C64" s="128" t="s">
        <v>165</v>
      </c>
      <c r="D64" s="128" t="s">
        <v>182</v>
      </c>
      <c r="E64" s="128" t="s">
        <v>406</v>
      </c>
      <c r="F64" s="128"/>
      <c r="G64" s="215">
        <f>G65</f>
        <v>160</v>
      </c>
      <c r="H64" s="215">
        <f>H65</f>
        <v>0</v>
      </c>
      <c r="I64" s="201">
        <f>H64/G64*100</f>
        <v>0</v>
      </c>
    </row>
    <row r="65" spans="1:9" ht="63">
      <c r="A65" s="184" t="s">
        <v>350</v>
      </c>
      <c r="B65" s="185" t="s">
        <v>4</v>
      </c>
      <c r="C65" s="185" t="s">
        <v>165</v>
      </c>
      <c r="D65" s="185" t="s">
        <v>182</v>
      </c>
      <c r="E65" s="185" t="s">
        <v>406</v>
      </c>
      <c r="F65" s="185" t="s">
        <v>351</v>
      </c>
      <c r="G65" s="217">
        <v>160</v>
      </c>
      <c r="H65" s="217">
        <v>0</v>
      </c>
      <c r="I65" s="202">
        <f>H65/G65</f>
        <v>0</v>
      </c>
    </row>
    <row r="66" spans="1:9" ht="31.5">
      <c r="A66" s="166" t="s">
        <v>34</v>
      </c>
      <c r="B66" s="167" t="s">
        <v>4</v>
      </c>
      <c r="C66" s="167" t="s">
        <v>158</v>
      </c>
      <c r="D66" s="167" t="s">
        <v>161</v>
      </c>
      <c r="E66" s="167"/>
      <c r="F66" s="167"/>
      <c r="G66" s="213">
        <f t="shared" ref="G66:H72" si="5">G67</f>
        <v>314.60000000000002</v>
      </c>
      <c r="H66" s="213">
        <f t="shared" si="5"/>
        <v>137.49600000000001</v>
      </c>
      <c r="I66" s="206">
        <f t="shared" si="0"/>
        <v>43.705022250476794</v>
      </c>
    </row>
    <row r="67" spans="1:9" ht="31.5">
      <c r="A67" s="142" t="s">
        <v>98</v>
      </c>
      <c r="B67" s="110" t="s">
        <v>4</v>
      </c>
      <c r="C67" s="110" t="s">
        <v>158</v>
      </c>
      <c r="D67" s="110" t="s">
        <v>173</v>
      </c>
      <c r="E67" s="110"/>
      <c r="F67" s="110"/>
      <c r="G67" s="212">
        <f t="shared" si="5"/>
        <v>314.60000000000002</v>
      </c>
      <c r="H67" s="212">
        <f t="shared" si="5"/>
        <v>137.49600000000001</v>
      </c>
      <c r="I67" s="205">
        <f t="shared" si="0"/>
        <v>43.705022250476794</v>
      </c>
    </row>
    <row r="68" spans="1:9" ht="47.25">
      <c r="A68" s="134" t="s">
        <v>241</v>
      </c>
      <c r="B68" s="113" t="s">
        <v>4</v>
      </c>
      <c r="C68" s="113" t="s">
        <v>158</v>
      </c>
      <c r="D68" s="113" t="s">
        <v>173</v>
      </c>
      <c r="E68" s="113" t="s">
        <v>240</v>
      </c>
      <c r="F68" s="113"/>
      <c r="G68" s="214">
        <f t="shared" si="5"/>
        <v>314.60000000000002</v>
      </c>
      <c r="H68" s="214">
        <f t="shared" si="5"/>
        <v>137.49600000000001</v>
      </c>
      <c r="I68" s="207">
        <f t="shared" si="0"/>
        <v>43.705022250476794</v>
      </c>
    </row>
    <row r="69" spans="1:9" ht="31.5">
      <c r="A69" s="134" t="s">
        <v>258</v>
      </c>
      <c r="B69" s="113" t="s">
        <v>4</v>
      </c>
      <c r="C69" s="113" t="s">
        <v>158</v>
      </c>
      <c r="D69" s="113" t="s">
        <v>173</v>
      </c>
      <c r="E69" s="113" t="s">
        <v>257</v>
      </c>
      <c r="F69" s="113"/>
      <c r="G69" s="214">
        <f t="shared" si="5"/>
        <v>314.60000000000002</v>
      </c>
      <c r="H69" s="214">
        <f t="shared" si="5"/>
        <v>137.49600000000001</v>
      </c>
      <c r="I69" s="207">
        <f t="shared" si="0"/>
        <v>43.705022250476794</v>
      </c>
    </row>
    <row r="70" spans="1:9" ht="15.75">
      <c r="A70" s="134" t="s">
        <v>11</v>
      </c>
      <c r="B70" s="113" t="s">
        <v>4</v>
      </c>
      <c r="C70" s="113" t="s">
        <v>158</v>
      </c>
      <c r="D70" s="113" t="s">
        <v>173</v>
      </c>
      <c r="E70" s="113" t="s">
        <v>259</v>
      </c>
      <c r="F70" s="113"/>
      <c r="G70" s="214">
        <f t="shared" si="5"/>
        <v>314.60000000000002</v>
      </c>
      <c r="H70" s="214">
        <f t="shared" si="5"/>
        <v>137.49600000000001</v>
      </c>
      <c r="I70" s="207">
        <f t="shared" si="0"/>
        <v>43.705022250476794</v>
      </c>
    </row>
    <row r="71" spans="1:9" ht="15.75">
      <c r="A71" s="134" t="s">
        <v>267</v>
      </c>
      <c r="B71" s="113" t="s">
        <v>4</v>
      </c>
      <c r="C71" s="113" t="s">
        <v>158</v>
      </c>
      <c r="D71" s="113" t="s">
        <v>173</v>
      </c>
      <c r="E71" s="113" t="s">
        <v>266</v>
      </c>
      <c r="F71" s="113"/>
      <c r="G71" s="214">
        <f t="shared" si="5"/>
        <v>314.60000000000002</v>
      </c>
      <c r="H71" s="214">
        <f t="shared" si="5"/>
        <v>137.49600000000001</v>
      </c>
      <c r="I71" s="207">
        <f t="shared" ref="I71:I131" si="6">H71/G71*100</f>
        <v>43.705022250476794</v>
      </c>
    </row>
    <row r="72" spans="1:9" ht="63">
      <c r="A72" s="134" t="s">
        <v>270</v>
      </c>
      <c r="B72" s="113" t="s">
        <v>4</v>
      </c>
      <c r="C72" s="113" t="s">
        <v>158</v>
      </c>
      <c r="D72" s="113" t="s">
        <v>173</v>
      </c>
      <c r="E72" s="113" t="s">
        <v>209</v>
      </c>
      <c r="F72" s="113"/>
      <c r="G72" s="214">
        <f t="shared" si="5"/>
        <v>314.60000000000002</v>
      </c>
      <c r="H72" s="214">
        <f t="shared" si="5"/>
        <v>137.49600000000001</v>
      </c>
      <c r="I72" s="207">
        <f t="shared" si="6"/>
        <v>43.705022250476794</v>
      </c>
    </row>
    <row r="73" spans="1:9" ht="141.75">
      <c r="A73" s="143" t="s">
        <v>348</v>
      </c>
      <c r="B73" s="140" t="s">
        <v>4</v>
      </c>
      <c r="C73" s="140" t="s">
        <v>158</v>
      </c>
      <c r="D73" s="140" t="s">
        <v>173</v>
      </c>
      <c r="E73" s="140" t="s">
        <v>209</v>
      </c>
      <c r="F73" s="140" t="s">
        <v>349</v>
      </c>
      <c r="G73" s="216">
        <v>314.60000000000002</v>
      </c>
      <c r="H73" s="216">
        <v>137.49600000000001</v>
      </c>
      <c r="I73" s="207">
        <f t="shared" si="6"/>
        <v>43.705022250476794</v>
      </c>
    </row>
    <row r="74" spans="1:9" ht="63">
      <c r="A74" s="166" t="s">
        <v>99</v>
      </c>
      <c r="B74" s="167" t="s">
        <v>4</v>
      </c>
      <c r="C74" s="167" t="s">
        <v>173</v>
      </c>
      <c r="D74" s="167" t="s">
        <v>161</v>
      </c>
      <c r="E74" s="167"/>
      <c r="F74" s="167"/>
      <c r="G74" s="213">
        <f t="shared" ref="G74:H80" si="7">G75</f>
        <v>900</v>
      </c>
      <c r="H74" s="213">
        <f t="shared" si="7"/>
        <v>0</v>
      </c>
      <c r="I74" s="206">
        <f t="shared" si="6"/>
        <v>0</v>
      </c>
    </row>
    <row r="75" spans="1:9" ht="63">
      <c r="A75" s="142" t="s">
        <v>179</v>
      </c>
      <c r="B75" s="110" t="s">
        <v>4</v>
      </c>
      <c r="C75" s="110" t="s">
        <v>173</v>
      </c>
      <c r="D75" s="110" t="s">
        <v>178</v>
      </c>
      <c r="E75" s="110"/>
      <c r="F75" s="110"/>
      <c r="G75" s="212">
        <f t="shared" si="7"/>
        <v>900</v>
      </c>
      <c r="H75" s="212">
        <f t="shared" si="7"/>
        <v>0</v>
      </c>
      <c r="I75" s="205">
        <f t="shared" si="6"/>
        <v>0</v>
      </c>
    </row>
    <row r="76" spans="1:9" ht="31.5">
      <c r="A76" s="134" t="s">
        <v>272</v>
      </c>
      <c r="B76" s="113" t="s">
        <v>4</v>
      </c>
      <c r="C76" s="113" t="s">
        <v>173</v>
      </c>
      <c r="D76" s="113" t="s">
        <v>178</v>
      </c>
      <c r="E76" s="113" t="s">
        <v>271</v>
      </c>
      <c r="F76" s="113"/>
      <c r="G76" s="214">
        <f t="shared" si="7"/>
        <v>900</v>
      </c>
      <c r="H76" s="214">
        <f t="shared" si="7"/>
        <v>0</v>
      </c>
      <c r="I76" s="207">
        <f t="shared" si="6"/>
        <v>0</v>
      </c>
    </row>
    <row r="77" spans="1:9" ht="126">
      <c r="A77" s="134" t="s">
        <v>274</v>
      </c>
      <c r="B77" s="113" t="s">
        <v>4</v>
      </c>
      <c r="C77" s="113" t="s">
        <v>173</v>
      </c>
      <c r="D77" s="113" t="s">
        <v>178</v>
      </c>
      <c r="E77" s="113" t="s">
        <v>273</v>
      </c>
      <c r="F77" s="113"/>
      <c r="G77" s="214">
        <f t="shared" si="7"/>
        <v>900</v>
      </c>
      <c r="H77" s="214">
        <f t="shared" si="7"/>
        <v>0</v>
      </c>
      <c r="I77" s="207">
        <f t="shared" si="6"/>
        <v>0</v>
      </c>
    </row>
    <row r="78" spans="1:9" ht="31.5">
      <c r="A78" s="134" t="s">
        <v>276</v>
      </c>
      <c r="B78" s="113" t="s">
        <v>4</v>
      </c>
      <c r="C78" s="113" t="s">
        <v>173</v>
      </c>
      <c r="D78" s="113" t="s">
        <v>178</v>
      </c>
      <c r="E78" s="113" t="s">
        <v>275</v>
      </c>
      <c r="F78" s="113"/>
      <c r="G78" s="214">
        <f t="shared" si="7"/>
        <v>900</v>
      </c>
      <c r="H78" s="214">
        <f t="shared" si="7"/>
        <v>0</v>
      </c>
      <c r="I78" s="207">
        <f t="shared" si="6"/>
        <v>0</v>
      </c>
    </row>
    <row r="79" spans="1:9" ht="47.25">
      <c r="A79" s="134" t="s">
        <v>278</v>
      </c>
      <c r="B79" s="113" t="s">
        <v>4</v>
      </c>
      <c r="C79" s="113" t="s">
        <v>173</v>
      </c>
      <c r="D79" s="113" t="s">
        <v>178</v>
      </c>
      <c r="E79" s="113" t="s">
        <v>277</v>
      </c>
      <c r="F79" s="113"/>
      <c r="G79" s="214">
        <f t="shared" si="7"/>
        <v>900</v>
      </c>
      <c r="H79" s="214">
        <f t="shared" si="7"/>
        <v>0</v>
      </c>
      <c r="I79" s="207">
        <f t="shared" si="6"/>
        <v>0</v>
      </c>
    </row>
    <row r="80" spans="1:9" ht="31.5">
      <c r="A80" s="134" t="s">
        <v>280</v>
      </c>
      <c r="B80" s="113" t="s">
        <v>4</v>
      </c>
      <c r="C80" s="113" t="s">
        <v>173</v>
      </c>
      <c r="D80" s="113" t="s">
        <v>178</v>
      </c>
      <c r="E80" s="113" t="s">
        <v>279</v>
      </c>
      <c r="F80" s="113"/>
      <c r="G80" s="214">
        <f t="shared" si="7"/>
        <v>900</v>
      </c>
      <c r="H80" s="214">
        <f t="shared" si="7"/>
        <v>0</v>
      </c>
      <c r="I80" s="207">
        <f t="shared" si="6"/>
        <v>0</v>
      </c>
    </row>
    <row r="81" spans="1:9" ht="63">
      <c r="A81" s="143" t="s">
        <v>350</v>
      </c>
      <c r="B81" s="140" t="s">
        <v>4</v>
      </c>
      <c r="C81" s="140" t="s">
        <v>173</v>
      </c>
      <c r="D81" s="140" t="s">
        <v>178</v>
      </c>
      <c r="E81" s="140" t="s">
        <v>279</v>
      </c>
      <c r="F81" s="140" t="s">
        <v>351</v>
      </c>
      <c r="G81" s="216">
        <v>900</v>
      </c>
      <c r="H81" s="216">
        <v>0</v>
      </c>
      <c r="I81" s="207">
        <f t="shared" si="6"/>
        <v>0</v>
      </c>
    </row>
    <row r="82" spans="1:9" ht="31.5">
      <c r="A82" s="166" t="s">
        <v>101</v>
      </c>
      <c r="B82" s="167" t="s">
        <v>4</v>
      </c>
      <c r="C82" s="167" t="s">
        <v>162</v>
      </c>
      <c r="D82" s="167" t="s">
        <v>161</v>
      </c>
      <c r="E82" s="167"/>
      <c r="F82" s="167"/>
      <c r="G82" s="213">
        <f>G83+G99</f>
        <v>10175.105</v>
      </c>
      <c r="H82" s="213">
        <f>H83+H99</f>
        <v>2987.92</v>
      </c>
      <c r="I82" s="206">
        <f t="shared" si="6"/>
        <v>29.365004095780833</v>
      </c>
    </row>
    <row r="83" spans="1:9" ht="31.5">
      <c r="A83" s="166" t="s">
        <v>103</v>
      </c>
      <c r="B83" s="167" t="s">
        <v>4</v>
      </c>
      <c r="C83" s="167" t="s">
        <v>162</v>
      </c>
      <c r="D83" s="167" t="s">
        <v>177</v>
      </c>
      <c r="E83" s="167"/>
      <c r="F83" s="167"/>
      <c r="G83" s="213">
        <f t="shared" ref="G83:H84" si="8">G84</f>
        <v>9520.1049999999996</v>
      </c>
      <c r="H83" s="213">
        <f>H84</f>
        <v>2665.42</v>
      </c>
      <c r="I83" s="206">
        <f t="shared" si="6"/>
        <v>27.997800444427874</v>
      </c>
    </row>
    <row r="84" spans="1:9" ht="31.5">
      <c r="A84" s="134" t="s">
        <v>272</v>
      </c>
      <c r="B84" s="113" t="s">
        <v>4</v>
      </c>
      <c r="C84" s="113" t="s">
        <v>162</v>
      </c>
      <c r="D84" s="113" t="s">
        <v>177</v>
      </c>
      <c r="E84" s="113" t="s">
        <v>271</v>
      </c>
      <c r="F84" s="113"/>
      <c r="G84" s="214">
        <f t="shared" si="8"/>
        <v>9520.1049999999996</v>
      </c>
      <c r="H84" s="214">
        <f t="shared" si="8"/>
        <v>2665.42</v>
      </c>
      <c r="I84" s="207">
        <f t="shared" si="6"/>
        <v>27.997800444427874</v>
      </c>
    </row>
    <row r="85" spans="1:9" ht="126">
      <c r="A85" s="134" t="s">
        <v>274</v>
      </c>
      <c r="B85" s="113" t="s">
        <v>4</v>
      </c>
      <c r="C85" s="113" t="s">
        <v>162</v>
      </c>
      <c r="D85" s="113" t="s">
        <v>177</v>
      </c>
      <c r="E85" s="113" t="s">
        <v>273</v>
      </c>
      <c r="F85" s="113"/>
      <c r="G85" s="214">
        <f>G86+G97</f>
        <v>9520.1049999999996</v>
      </c>
      <c r="H85" s="214">
        <f>H86+H97</f>
        <v>2665.42</v>
      </c>
      <c r="I85" s="207">
        <f t="shared" si="6"/>
        <v>27.997800444427874</v>
      </c>
    </row>
    <row r="86" spans="1:9" ht="31.5">
      <c r="A86" s="134" t="s">
        <v>276</v>
      </c>
      <c r="B86" s="113" t="s">
        <v>4</v>
      </c>
      <c r="C86" s="113" t="s">
        <v>162</v>
      </c>
      <c r="D86" s="113" t="s">
        <v>177</v>
      </c>
      <c r="E86" s="113" t="s">
        <v>275</v>
      </c>
      <c r="F86" s="113"/>
      <c r="G86" s="214">
        <f>G87+G96</f>
        <v>8496.5349999999999</v>
      </c>
      <c r="H86" s="214">
        <f>H87+H96</f>
        <v>2665.42</v>
      </c>
      <c r="I86" s="207">
        <f t="shared" si="6"/>
        <v>31.37067051450974</v>
      </c>
    </row>
    <row r="87" spans="1:9" ht="94.5">
      <c r="A87" s="134" t="s">
        <v>282</v>
      </c>
      <c r="B87" s="113" t="s">
        <v>4</v>
      </c>
      <c r="C87" s="113" t="s">
        <v>162</v>
      </c>
      <c r="D87" s="113" t="s">
        <v>177</v>
      </c>
      <c r="E87" s="113" t="s">
        <v>281</v>
      </c>
      <c r="F87" s="113"/>
      <c r="G87" s="214">
        <f>G88+G90+G92</f>
        <v>8486.5349999999999</v>
      </c>
      <c r="H87" s="214">
        <f>H88+H90+H92</f>
        <v>2665.42</v>
      </c>
      <c r="I87" s="207">
        <f t="shared" si="6"/>
        <v>31.407635742974016</v>
      </c>
    </row>
    <row r="88" spans="1:9" ht="31.5">
      <c r="A88" s="134" t="s">
        <v>283</v>
      </c>
      <c r="B88" s="113" t="s">
        <v>4</v>
      </c>
      <c r="C88" s="113" t="s">
        <v>162</v>
      </c>
      <c r="D88" s="113" t="s">
        <v>177</v>
      </c>
      <c r="E88" s="113" t="s">
        <v>210</v>
      </c>
      <c r="F88" s="113"/>
      <c r="G88" s="214">
        <f>G89</f>
        <v>3400</v>
      </c>
      <c r="H88" s="214">
        <f>H89</f>
        <v>2066.4299999999998</v>
      </c>
      <c r="I88" s="207">
        <f t="shared" si="6"/>
        <v>60.777352941176467</v>
      </c>
    </row>
    <row r="89" spans="1:9" ht="63">
      <c r="A89" s="143" t="s">
        <v>350</v>
      </c>
      <c r="B89" s="140" t="s">
        <v>4</v>
      </c>
      <c r="C89" s="140" t="s">
        <v>162</v>
      </c>
      <c r="D89" s="140" t="s">
        <v>177</v>
      </c>
      <c r="E89" s="140" t="s">
        <v>210</v>
      </c>
      <c r="F89" s="140" t="s">
        <v>351</v>
      </c>
      <c r="G89" s="216">
        <v>3400</v>
      </c>
      <c r="H89" s="216">
        <v>2066.4299999999998</v>
      </c>
      <c r="I89" s="207">
        <f t="shared" si="6"/>
        <v>60.777352941176467</v>
      </c>
    </row>
    <row r="90" spans="1:9" ht="47.25">
      <c r="A90" s="134" t="s">
        <v>284</v>
      </c>
      <c r="B90" s="113" t="s">
        <v>4</v>
      </c>
      <c r="C90" s="113" t="s">
        <v>162</v>
      </c>
      <c r="D90" s="113" t="s">
        <v>177</v>
      </c>
      <c r="E90" s="113" t="s">
        <v>211</v>
      </c>
      <c r="F90" s="113"/>
      <c r="G90" s="214">
        <f>G91</f>
        <v>3800</v>
      </c>
      <c r="H90" s="214">
        <f>H91</f>
        <v>598.99</v>
      </c>
      <c r="I90" s="207">
        <f t="shared" si="6"/>
        <v>15.762894736842107</v>
      </c>
    </row>
    <row r="91" spans="1:9" ht="63">
      <c r="A91" s="143" t="s">
        <v>350</v>
      </c>
      <c r="B91" s="140" t="s">
        <v>4</v>
      </c>
      <c r="C91" s="140" t="s">
        <v>162</v>
      </c>
      <c r="D91" s="140" t="s">
        <v>177</v>
      </c>
      <c r="E91" s="140" t="s">
        <v>211</v>
      </c>
      <c r="F91" s="140" t="s">
        <v>351</v>
      </c>
      <c r="G91" s="216">
        <v>3800</v>
      </c>
      <c r="H91" s="216">
        <v>598.99</v>
      </c>
      <c r="I91" s="207">
        <f t="shared" si="6"/>
        <v>15.762894736842107</v>
      </c>
    </row>
    <row r="92" spans="1:9" ht="204.75">
      <c r="A92" s="144" t="s">
        <v>285</v>
      </c>
      <c r="B92" s="113" t="s">
        <v>4</v>
      </c>
      <c r="C92" s="113" t="s">
        <v>162</v>
      </c>
      <c r="D92" s="113" t="s">
        <v>177</v>
      </c>
      <c r="E92" s="113" t="s">
        <v>212</v>
      </c>
      <c r="F92" s="113"/>
      <c r="G92" s="214">
        <f>G93</f>
        <v>1286.5350000000001</v>
      </c>
      <c r="H92" s="214">
        <f>H93</f>
        <v>0</v>
      </c>
      <c r="I92" s="207">
        <f t="shared" si="6"/>
        <v>0</v>
      </c>
    </row>
    <row r="93" spans="1:9" ht="63">
      <c r="A93" s="143" t="s">
        <v>350</v>
      </c>
      <c r="B93" s="140" t="s">
        <v>4</v>
      </c>
      <c r="C93" s="140" t="s">
        <v>162</v>
      </c>
      <c r="D93" s="140" t="s">
        <v>177</v>
      </c>
      <c r="E93" s="140" t="s">
        <v>212</v>
      </c>
      <c r="F93" s="140" t="s">
        <v>351</v>
      </c>
      <c r="G93" s="216">
        <v>1286.5350000000001</v>
      </c>
      <c r="H93" s="216">
        <v>0</v>
      </c>
      <c r="I93" s="207">
        <f t="shared" si="6"/>
        <v>0</v>
      </c>
    </row>
    <row r="94" spans="1:9" ht="94.5">
      <c r="A94" s="134" t="s">
        <v>287</v>
      </c>
      <c r="B94" s="113" t="s">
        <v>4</v>
      </c>
      <c r="C94" s="113" t="s">
        <v>162</v>
      </c>
      <c r="D94" s="113" t="s">
        <v>177</v>
      </c>
      <c r="E94" s="113" t="s">
        <v>286</v>
      </c>
      <c r="F94" s="113"/>
      <c r="G94" s="214">
        <f>G95</f>
        <v>10</v>
      </c>
      <c r="H94" s="214">
        <f>H95</f>
        <v>0</v>
      </c>
      <c r="I94" s="207">
        <f t="shared" si="6"/>
        <v>0</v>
      </c>
    </row>
    <row r="95" spans="1:9" ht="63">
      <c r="A95" s="134" t="s">
        <v>288</v>
      </c>
      <c r="B95" s="113" t="s">
        <v>4</v>
      </c>
      <c r="C95" s="113" t="s">
        <v>162</v>
      </c>
      <c r="D95" s="113" t="s">
        <v>177</v>
      </c>
      <c r="E95" s="113" t="s">
        <v>213</v>
      </c>
      <c r="F95" s="113"/>
      <c r="G95" s="214">
        <f>G96</f>
        <v>10</v>
      </c>
      <c r="H95" s="214">
        <f>H96</f>
        <v>0</v>
      </c>
      <c r="I95" s="207">
        <f t="shared" si="6"/>
        <v>0</v>
      </c>
    </row>
    <row r="96" spans="1:9" ht="63">
      <c r="A96" s="143" t="s">
        <v>350</v>
      </c>
      <c r="B96" s="140" t="s">
        <v>4</v>
      </c>
      <c r="C96" s="140" t="s">
        <v>162</v>
      </c>
      <c r="D96" s="140" t="s">
        <v>177</v>
      </c>
      <c r="E96" s="140" t="s">
        <v>213</v>
      </c>
      <c r="F96" s="140" t="s">
        <v>351</v>
      </c>
      <c r="G96" s="216">
        <v>10</v>
      </c>
      <c r="H96" s="216">
        <v>0</v>
      </c>
      <c r="I96" s="207">
        <f t="shared" si="6"/>
        <v>0</v>
      </c>
    </row>
    <row r="97" spans="1:10" ht="91.5" customHeight="1">
      <c r="A97" s="194" t="s">
        <v>435</v>
      </c>
      <c r="B97" s="60" t="s">
        <v>4</v>
      </c>
      <c r="C97" s="60" t="s">
        <v>162</v>
      </c>
      <c r="D97" s="60" t="s">
        <v>177</v>
      </c>
      <c r="E97" s="196" t="s">
        <v>436</v>
      </c>
      <c r="F97" s="140"/>
      <c r="G97" s="216">
        <f>G98</f>
        <v>1023.57</v>
      </c>
      <c r="H97" s="216">
        <f>H98</f>
        <v>0</v>
      </c>
      <c r="I97" s="208">
        <f>I98</f>
        <v>0</v>
      </c>
    </row>
    <row r="98" spans="1:10" ht="72.75" customHeight="1">
      <c r="A98" s="195" t="s">
        <v>442</v>
      </c>
      <c r="B98" s="140" t="s">
        <v>4</v>
      </c>
      <c r="C98" s="140" t="s">
        <v>162</v>
      </c>
      <c r="D98" s="140" t="s">
        <v>177</v>
      </c>
      <c r="E98" s="171" t="s">
        <v>436</v>
      </c>
      <c r="F98" s="140" t="s">
        <v>351</v>
      </c>
      <c r="G98" s="216">
        <v>1023.57</v>
      </c>
      <c r="H98" s="216">
        <v>0</v>
      </c>
      <c r="I98" s="207">
        <f>H98/G98*100</f>
        <v>0</v>
      </c>
    </row>
    <row r="99" spans="1:10" ht="31.5">
      <c r="A99" s="166" t="s">
        <v>104</v>
      </c>
      <c r="B99" s="167" t="s">
        <v>4</v>
      </c>
      <c r="C99" s="167" t="s">
        <v>162</v>
      </c>
      <c r="D99" s="167" t="s">
        <v>176</v>
      </c>
      <c r="E99" s="167"/>
      <c r="F99" s="167"/>
      <c r="G99" s="213">
        <f t="shared" ref="G99:H102" si="9">G100</f>
        <v>655</v>
      </c>
      <c r="H99" s="213">
        <f t="shared" si="9"/>
        <v>322.5</v>
      </c>
      <c r="I99" s="206">
        <f t="shared" si="6"/>
        <v>49.236641221374043</v>
      </c>
    </row>
    <row r="100" spans="1:10" ht="31.5">
      <c r="A100" s="134" t="s">
        <v>272</v>
      </c>
      <c r="B100" s="113" t="s">
        <v>4</v>
      </c>
      <c r="C100" s="113" t="s">
        <v>162</v>
      </c>
      <c r="D100" s="113" t="s">
        <v>176</v>
      </c>
      <c r="E100" s="113" t="s">
        <v>271</v>
      </c>
      <c r="F100" s="113"/>
      <c r="G100" s="214">
        <f t="shared" si="9"/>
        <v>655</v>
      </c>
      <c r="H100" s="214">
        <f t="shared" si="9"/>
        <v>322.5</v>
      </c>
      <c r="I100" s="207">
        <f t="shared" si="6"/>
        <v>49.236641221374043</v>
      </c>
    </row>
    <row r="101" spans="1:10" ht="126">
      <c r="A101" s="134" t="s">
        <v>274</v>
      </c>
      <c r="B101" s="113" t="s">
        <v>4</v>
      </c>
      <c r="C101" s="113" t="s">
        <v>162</v>
      </c>
      <c r="D101" s="113" t="s">
        <v>176</v>
      </c>
      <c r="E101" s="113" t="s">
        <v>273</v>
      </c>
      <c r="F101" s="113"/>
      <c r="G101" s="214">
        <f t="shared" si="9"/>
        <v>655</v>
      </c>
      <c r="H101" s="214">
        <f t="shared" si="9"/>
        <v>322.5</v>
      </c>
      <c r="I101" s="207">
        <f t="shared" si="6"/>
        <v>49.236641221374043</v>
      </c>
    </row>
    <row r="102" spans="1:10" ht="31.5">
      <c r="A102" s="134" t="s">
        <v>276</v>
      </c>
      <c r="B102" s="113" t="s">
        <v>4</v>
      </c>
      <c r="C102" s="113" t="s">
        <v>162</v>
      </c>
      <c r="D102" s="113" t="s">
        <v>176</v>
      </c>
      <c r="E102" s="113" t="s">
        <v>275</v>
      </c>
      <c r="F102" s="113"/>
      <c r="G102" s="214">
        <f t="shared" si="9"/>
        <v>655</v>
      </c>
      <c r="H102" s="214">
        <f t="shared" si="9"/>
        <v>322.5</v>
      </c>
      <c r="I102" s="207">
        <f t="shared" si="6"/>
        <v>49.236641221374043</v>
      </c>
    </row>
    <row r="103" spans="1:10" ht="63">
      <c r="A103" s="134" t="s">
        <v>292</v>
      </c>
      <c r="B103" s="113" t="s">
        <v>4</v>
      </c>
      <c r="C103" s="113" t="s">
        <v>162</v>
      </c>
      <c r="D103" s="113" t="s">
        <v>176</v>
      </c>
      <c r="E103" s="113" t="s">
        <v>291</v>
      </c>
      <c r="F103" s="113"/>
      <c r="G103" s="214">
        <f>G104+G106</f>
        <v>655</v>
      </c>
      <c r="H103" s="214">
        <f>H104+H106</f>
        <v>322.5</v>
      </c>
      <c r="I103" s="207">
        <f t="shared" si="6"/>
        <v>49.236641221374043</v>
      </c>
    </row>
    <row r="104" spans="1:10" ht="47.25">
      <c r="A104" s="134" t="s">
        <v>293</v>
      </c>
      <c r="B104" s="113" t="s">
        <v>4</v>
      </c>
      <c r="C104" s="113" t="s">
        <v>162</v>
      </c>
      <c r="D104" s="113" t="s">
        <v>176</v>
      </c>
      <c r="E104" s="113" t="s">
        <v>214</v>
      </c>
      <c r="F104" s="113"/>
      <c r="G104" s="214">
        <f>G105</f>
        <v>5</v>
      </c>
      <c r="H104" s="214">
        <f>H105</f>
        <v>0</v>
      </c>
      <c r="I104" s="207">
        <f t="shared" si="6"/>
        <v>0</v>
      </c>
    </row>
    <row r="105" spans="1:10" ht="63">
      <c r="A105" s="143" t="s">
        <v>350</v>
      </c>
      <c r="B105" s="140" t="s">
        <v>4</v>
      </c>
      <c r="C105" s="140" t="s">
        <v>162</v>
      </c>
      <c r="D105" s="140" t="s">
        <v>176</v>
      </c>
      <c r="E105" s="140" t="s">
        <v>214</v>
      </c>
      <c r="F105" s="140" t="s">
        <v>351</v>
      </c>
      <c r="G105" s="216">
        <v>5</v>
      </c>
      <c r="H105" s="216">
        <v>0</v>
      </c>
      <c r="I105" s="207">
        <f t="shared" si="6"/>
        <v>0</v>
      </c>
    </row>
    <row r="106" spans="1:10" ht="31.5">
      <c r="A106" s="134" t="s">
        <v>294</v>
      </c>
      <c r="B106" s="113" t="s">
        <v>4</v>
      </c>
      <c r="C106" s="113" t="s">
        <v>162</v>
      </c>
      <c r="D106" s="113" t="s">
        <v>176</v>
      </c>
      <c r="E106" s="113" t="s">
        <v>215</v>
      </c>
      <c r="F106" s="113"/>
      <c r="G106" s="214">
        <f>G107</f>
        <v>650</v>
      </c>
      <c r="H106" s="214">
        <f>H107</f>
        <v>322.5</v>
      </c>
      <c r="I106" s="207">
        <f t="shared" si="6"/>
        <v>49.615384615384613</v>
      </c>
    </row>
    <row r="107" spans="1:10" ht="63">
      <c r="A107" s="143" t="s">
        <v>350</v>
      </c>
      <c r="B107" s="140" t="s">
        <v>4</v>
      </c>
      <c r="C107" s="140" t="s">
        <v>162</v>
      </c>
      <c r="D107" s="140" t="s">
        <v>176</v>
      </c>
      <c r="E107" s="140" t="s">
        <v>215</v>
      </c>
      <c r="F107" s="140" t="s">
        <v>351</v>
      </c>
      <c r="G107" s="216">
        <v>650</v>
      </c>
      <c r="H107" s="216">
        <v>322.5</v>
      </c>
      <c r="I107" s="207">
        <f t="shared" si="6"/>
        <v>49.615384615384613</v>
      </c>
    </row>
    <row r="108" spans="1:10" ht="47.25">
      <c r="A108" s="166" t="s">
        <v>105</v>
      </c>
      <c r="B108" s="167" t="s">
        <v>4</v>
      </c>
      <c r="C108" s="167" t="s">
        <v>174</v>
      </c>
      <c r="D108" s="167" t="s">
        <v>161</v>
      </c>
      <c r="E108" s="167"/>
      <c r="F108" s="167"/>
      <c r="G108" s="213">
        <f>G109+G136+G146</f>
        <v>72254.916859999998</v>
      </c>
      <c r="H108" s="213">
        <f>H109+H136+H146</f>
        <v>45270.528850000002</v>
      </c>
      <c r="I108" s="206">
        <f t="shared" si="6"/>
        <v>62.653907605644989</v>
      </c>
    </row>
    <row r="109" spans="1:10" ht="15.75">
      <c r="A109" s="166" t="s">
        <v>106</v>
      </c>
      <c r="B109" s="167" t="s">
        <v>4</v>
      </c>
      <c r="C109" s="167" t="s">
        <v>174</v>
      </c>
      <c r="D109" s="167" t="s">
        <v>165</v>
      </c>
      <c r="E109" s="167"/>
      <c r="F109" s="167"/>
      <c r="G109" s="213">
        <f>G110+G121</f>
        <v>34375.294860000002</v>
      </c>
      <c r="H109" s="213">
        <f>H110+H121</f>
        <v>30746.325900000003</v>
      </c>
      <c r="I109" s="206">
        <f t="shared" si="6"/>
        <v>89.443089943578173</v>
      </c>
    </row>
    <row r="110" spans="1:10" ht="47.25">
      <c r="A110" s="134" t="s">
        <v>241</v>
      </c>
      <c r="B110" s="113" t="s">
        <v>4</v>
      </c>
      <c r="C110" s="113" t="s">
        <v>174</v>
      </c>
      <c r="D110" s="113" t="s">
        <v>165</v>
      </c>
      <c r="E110" s="113" t="s">
        <v>240</v>
      </c>
      <c r="F110" s="113"/>
      <c r="G110" s="214">
        <f>G111</f>
        <v>840.95</v>
      </c>
      <c r="H110" s="214">
        <f>H111</f>
        <v>216.76499999999999</v>
      </c>
      <c r="I110" s="207">
        <f t="shared" si="6"/>
        <v>25.77620548189547</v>
      </c>
    </row>
    <row r="111" spans="1:10" ht="31.5">
      <c r="A111" s="134" t="s">
        <v>258</v>
      </c>
      <c r="B111" s="113" t="s">
        <v>4</v>
      </c>
      <c r="C111" s="113" t="s">
        <v>174</v>
      </c>
      <c r="D111" s="113" t="s">
        <v>165</v>
      </c>
      <c r="E111" s="113" t="s">
        <v>257</v>
      </c>
      <c r="F111" s="113"/>
      <c r="G111" s="214">
        <f>G112</f>
        <v>840.95</v>
      </c>
      <c r="H111" s="214">
        <f>H112</f>
        <v>216.76499999999999</v>
      </c>
      <c r="I111" s="207">
        <f t="shared" si="6"/>
        <v>25.77620548189547</v>
      </c>
    </row>
    <row r="112" spans="1:10" ht="15.75">
      <c r="A112" s="134" t="s">
        <v>11</v>
      </c>
      <c r="B112" s="113" t="s">
        <v>4</v>
      </c>
      <c r="C112" s="113" t="s">
        <v>174</v>
      </c>
      <c r="D112" s="113" t="s">
        <v>165</v>
      </c>
      <c r="E112" s="113" t="s">
        <v>259</v>
      </c>
      <c r="F112" s="113"/>
      <c r="G112" s="214">
        <f>G113+G118</f>
        <v>840.95</v>
      </c>
      <c r="H112" s="214">
        <f>H113+H118</f>
        <v>216.76499999999999</v>
      </c>
      <c r="I112" s="207">
        <f t="shared" si="6"/>
        <v>25.77620548189547</v>
      </c>
      <c r="J112" s="164"/>
    </row>
    <row r="113" spans="1:10" ht="31.5">
      <c r="A113" s="134" t="s">
        <v>261</v>
      </c>
      <c r="B113" s="113" t="s">
        <v>4</v>
      </c>
      <c r="C113" s="113" t="s">
        <v>174</v>
      </c>
      <c r="D113" s="113" t="s">
        <v>165</v>
      </c>
      <c r="E113" s="113" t="s">
        <v>260</v>
      </c>
      <c r="F113" s="113"/>
      <c r="G113" s="214">
        <f>G114+G116</f>
        <v>258.43</v>
      </c>
      <c r="H113" s="214">
        <f>H114+H116</f>
        <v>129.215</v>
      </c>
      <c r="I113" s="207">
        <f t="shared" si="6"/>
        <v>50</v>
      </c>
    </row>
    <row r="114" spans="1:10" ht="63">
      <c r="A114" s="134" t="s">
        <v>358</v>
      </c>
      <c r="B114" s="113" t="s">
        <v>4</v>
      </c>
      <c r="C114" s="113" t="s">
        <v>174</v>
      </c>
      <c r="D114" s="113" t="s">
        <v>165</v>
      </c>
      <c r="E114" s="113" t="s">
        <v>359</v>
      </c>
      <c r="F114" s="113"/>
      <c r="G114" s="214">
        <f>G115</f>
        <v>223.43</v>
      </c>
      <c r="H114" s="214">
        <f>H115</f>
        <v>111.715</v>
      </c>
      <c r="I114" s="207">
        <f t="shared" si="6"/>
        <v>50</v>
      </c>
      <c r="J114" s="164"/>
    </row>
    <row r="115" spans="1:10" ht="31.5">
      <c r="A115" s="143" t="s">
        <v>354</v>
      </c>
      <c r="B115" s="140" t="s">
        <v>4</v>
      </c>
      <c r="C115" s="140" t="s">
        <v>174</v>
      </c>
      <c r="D115" s="140" t="s">
        <v>165</v>
      </c>
      <c r="E115" s="140" t="s">
        <v>359</v>
      </c>
      <c r="F115" s="140" t="s">
        <v>355</v>
      </c>
      <c r="G115" s="216">
        <v>223.43</v>
      </c>
      <c r="H115" s="216">
        <v>111.715</v>
      </c>
      <c r="I115" s="207">
        <f t="shared" si="6"/>
        <v>50</v>
      </c>
    </row>
    <row r="116" spans="1:10" ht="78.75">
      <c r="A116" s="134" t="s">
        <v>295</v>
      </c>
      <c r="B116" s="113" t="s">
        <v>4</v>
      </c>
      <c r="C116" s="113" t="s">
        <v>174</v>
      </c>
      <c r="D116" s="113" t="s">
        <v>165</v>
      </c>
      <c r="E116" s="113" t="s">
        <v>216</v>
      </c>
      <c r="F116" s="113"/>
      <c r="G116" s="214">
        <f>G117</f>
        <v>35</v>
      </c>
      <c r="H116" s="214">
        <f>H117</f>
        <v>17.5</v>
      </c>
      <c r="I116" s="207">
        <f t="shared" si="6"/>
        <v>50</v>
      </c>
    </row>
    <row r="117" spans="1:10" ht="31.5">
      <c r="A117" s="143" t="s">
        <v>354</v>
      </c>
      <c r="B117" s="140" t="s">
        <v>4</v>
      </c>
      <c r="C117" s="140" t="s">
        <v>174</v>
      </c>
      <c r="D117" s="140" t="s">
        <v>165</v>
      </c>
      <c r="E117" s="140" t="s">
        <v>216</v>
      </c>
      <c r="F117" s="140" t="s">
        <v>355</v>
      </c>
      <c r="G117" s="216">
        <v>35</v>
      </c>
      <c r="H117" s="216">
        <v>17.5</v>
      </c>
      <c r="I117" s="207">
        <f t="shared" si="6"/>
        <v>50</v>
      </c>
    </row>
    <row r="118" spans="1:10" ht="15.75">
      <c r="A118" s="168" t="s">
        <v>267</v>
      </c>
      <c r="B118" s="169" t="s">
        <v>4</v>
      </c>
      <c r="C118" s="169" t="s">
        <v>174</v>
      </c>
      <c r="D118" s="169" t="s">
        <v>165</v>
      </c>
      <c r="E118" s="169" t="s">
        <v>266</v>
      </c>
      <c r="F118" s="169"/>
      <c r="G118" s="219">
        <f>G119</f>
        <v>582.52</v>
      </c>
      <c r="H118" s="219">
        <f>H119</f>
        <v>87.55</v>
      </c>
      <c r="I118" s="209">
        <f t="shared" si="6"/>
        <v>15.029526883197144</v>
      </c>
    </row>
    <row r="119" spans="1:10" ht="78.75">
      <c r="A119" s="134" t="s">
        <v>296</v>
      </c>
      <c r="B119" s="113" t="s">
        <v>4</v>
      </c>
      <c r="C119" s="113" t="s">
        <v>174</v>
      </c>
      <c r="D119" s="113" t="s">
        <v>165</v>
      </c>
      <c r="E119" s="113" t="s">
        <v>217</v>
      </c>
      <c r="F119" s="113"/>
      <c r="G119" s="214">
        <f>G120</f>
        <v>582.52</v>
      </c>
      <c r="H119" s="214">
        <f>H120</f>
        <v>87.55</v>
      </c>
      <c r="I119" s="207">
        <f t="shared" si="6"/>
        <v>15.029526883197144</v>
      </c>
    </row>
    <row r="120" spans="1:10" ht="63">
      <c r="A120" s="143" t="s">
        <v>350</v>
      </c>
      <c r="B120" s="140" t="s">
        <v>4</v>
      </c>
      <c r="C120" s="140" t="s">
        <v>174</v>
      </c>
      <c r="D120" s="140" t="s">
        <v>165</v>
      </c>
      <c r="E120" s="140" t="s">
        <v>217</v>
      </c>
      <c r="F120" s="140" t="s">
        <v>351</v>
      </c>
      <c r="G120" s="216">
        <v>582.52</v>
      </c>
      <c r="H120" s="216">
        <v>87.55</v>
      </c>
      <c r="I120" s="207">
        <f t="shared" si="6"/>
        <v>15.029526883197144</v>
      </c>
    </row>
    <row r="121" spans="1:10" ht="31.5">
      <c r="A121" s="198" t="s">
        <v>272</v>
      </c>
      <c r="B121" s="199" t="s">
        <v>4</v>
      </c>
      <c r="C121" s="199" t="s">
        <v>174</v>
      </c>
      <c r="D121" s="199" t="s">
        <v>165</v>
      </c>
      <c r="E121" s="199" t="s">
        <v>271</v>
      </c>
      <c r="F121" s="199"/>
      <c r="G121" s="220">
        <f>G122</f>
        <v>33534.344860000005</v>
      </c>
      <c r="H121" s="220">
        <f>H122</f>
        <v>30529.560900000004</v>
      </c>
      <c r="I121" s="200">
        <f t="shared" si="6"/>
        <v>91.039681936401479</v>
      </c>
    </row>
    <row r="122" spans="1:10" ht="126">
      <c r="A122" s="129" t="s">
        <v>274</v>
      </c>
      <c r="B122" s="128" t="s">
        <v>4</v>
      </c>
      <c r="C122" s="128" t="s">
        <v>174</v>
      </c>
      <c r="D122" s="128" t="s">
        <v>165</v>
      </c>
      <c r="E122" s="128" t="s">
        <v>273</v>
      </c>
      <c r="F122" s="128"/>
      <c r="G122" s="215">
        <f>G123+G129+G132</f>
        <v>33534.344860000005</v>
      </c>
      <c r="H122" s="215">
        <f>H123+H129+H132</f>
        <v>30529.560900000004</v>
      </c>
      <c r="I122" s="223">
        <f>H122/G122*100</f>
        <v>91.039681936401479</v>
      </c>
    </row>
    <row r="123" spans="1:10" ht="47.25">
      <c r="A123" s="129" t="s">
        <v>360</v>
      </c>
      <c r="B123" s="128" t="s">
        <v>4</v>
      </c>
      <c r="C123" s="128" t="s">
        <v>174</v>
      </c>
      <c r="D123" s="128" t="s">
        <v>165</v>
      </c>
      <c r="E123" s="128" t="s">
        <v>322</v>
      </c>
      <c r="F123" s="128"/>
      <c r="G123" s="215">
        <f>G124</f>
        <v>26788.100000000002</v>
      </c>
      <c r="H123" s="215">
        <f t="shared" ref="H123" si="10">H124</f>
        <v>26443.776000000002</v>
      </c>
      <c r="I123" s="223">
        <f t="shared" ref="I123:I128" si="11">H123/G123*100</f>
        <v>98.714638216222866</v>
      </c>
    </row>
    <row r="124" spans="1:10" ht="78.75">
      <c r="A124" s="129" t="s">
        <v>410</v>
      </c>
      <c r="B124" s="128" t="s">
        <v>4</v>
      </c>
      <c r="C124" s="128" t="s">
        <v>174</v>
      </c>
      <c r="D124" s="128" t="s">
        <v>165</v>
      </c>
      <c r="E124" s="128" t="s">
        <v>411</v>
      </c>
      <c r="F124" s="128"/>
      <c r="G124" s="215">
        <f>G125+G127</f>
        <v>26788.100000000002</v>
      </c>
      <c r="H124" s="215">
        <f>H125+H127</f>
        <v>26443.776000000002</v>
      </c>
      <c r="I124" s="223">
        <f t="shared" si="11"/>
        <v>98.714638216222866</v>
      </c>
    </row>
    <row r="125" spans="1:10" ht="47.25">
      <c r="A125" s="129" t="s">
        <v>409</v>
      </c>
      <c r="B125" s="128" t="s">
        <v>4</v>
      </c>
      <c r="C125" s="128" t="s">
        <v>174</v>
      </c>
      <c r="D125" s="128" t="s">
        <v>165</v>
      </c>
      <c r="E125" s="128" t="s">
        <v>407</v>
      </c>
      <c r="F125" s="128"/>
      <c r="G125" s="215">
        <f>G126</f>
        <v>26520.22</v>
      </c>
      <c r="H125" s="215">
        <f>H126</f>
        <v>26187.86016</v>
      </c>
      <c r="I125" s="223">
        <f t="shared" si="11"/>
        <v>98.746768164065003</v>
      </c>
    </row>
    <row r="126" spans="1:10" ht="63">
      <c r="A126" s="184" t="s">
        <v>412</v>
      </c>
      <c r="B126" s="185" t="s">
        <v>4</v>
      </c>
      <c r="C126" s="185" t="s">
        <v>174</v>
      </c>
      <c r="D126" s="185" t="s">
        <v>165</v>
      </c>
      <c r="E126" s="185" t="s">
        <v>407</v>
      </c>
      <c r="F126" s="185" t="s">
        <v>408</v>
      </c>
      <c r="G126" s="217">
        <v>26520.22</v>
      </c>
      <c r="H126" s="217">
        <v>26187.86016</v>
      </c>
      <c r="I126" s="224">
        <f t="shared" si="11"/>
        <v>98.746768164065003</v>
      </c>
    </row>
    <row r="127" spans="1:10" ht="47.25">
      <c r="A127" s="129" t="s">
        <v>409</v>
      </c>
      <c r="B127" s="128" t="s">
        <v>4</v>
      </c>
      <c r="C127" s="128" t="s">
        <v>174</v>
      </c>
      <c r="D127" s="128" t="s">
        <v>165</v>
      </c>
      <c r="E127" s="128" t="s">
        <v>413</v>
      </c>
      <c r="F127" s="128"/>
      <c r="G127" s="215">
        <f>G128</f>
        <v>267.88</v>
      </c>
      <c r="H127" s="215">
        <f t="shared" ref="H127" si="12">H128</f>
        <v>255.91584</v>
      </c>
      <c r="I127" s="223">
        <f t="shared" si="11"/>
        <v>95.533761385695087</v>
      </c>
    </row>
    <row r="128" spans="1:10" ht="63">
      <c r="A128" s="184" t="s">
        <v>412</v>
      </c>
      <c r="B128" s="185" t="s">
        <v>4</v>
      </c>
      <c r="C128" s="185" t="s">
        <v>174</v>
      </c>
      <c r="D128" s="185" t="s">
        <v>165</v>
      </c>
      <c r="E128" s="185" t="s">
        <v>413</v>
      </c>
      <c r="F128" s="185" t="s">
        <v>408</v>
      </c>
      <c r="G128" s="217">
        <v>267.88</v>
      </c>
      <c r="H128" s="217">
        <v>255.91584</v>
      </c>
      <c r="I128" s="224">
        <f t="shared" si="11"/>
        <v>95.533761385695087</v>
      </c>
    </row>
    <row r="129" spans="1:9" ht="31.5">
      <c r="A129" s="188" t="s">
        <v>276</v>
      </c>
      <c r="B129" s="169" t="s">
        <v>4</v>
      </c>
      <c r="C129" s="169" t="s">
        <v>174</v>
      </c>
      <c r="D129" s="169" t="s">
        <v>165</v>
      </c>
      <c r="E129" s="169" t="s">
        <v>275</v>
      </c>
      <c r="F129" s="169"/>
      <c r="G129" s="219">
        <f>G130</f>
        <v>1270.95</v>
      </c>
      <c r="H129" s="219">
        <f t="shared" ref="H129:I129" si="13">H130</f>
        <v>529.56290000000001</v>
      </c>
      <c r="I129" s="197">
        <f t="shared" si="13"/>
        <v>41.666698139187218</v>
      </c>
    </row>
    <row r="130" spans="1:9" ht="78.75">
      <c r="A130" s="134" t="s">
        <v>300</v>
      </c>
      <c r="B130" s="113" t="s">
        <v>4</v>
      </c>
      <c r="C130" s="113" t="s">
        <v>174</v>
      </c>
      <c r="D130" s="113" t="s">
        <v>165</v>
      </c>
      <c r="E130" s="113" t="s">
        <v>218</v>
      </c>
      <c r="F130" s="113"/>
      <c r="G130" s="214">
        <f>G131</f>
        <v>1270.95</v>
      </c>
      <c r="H130" s="214">
        <f>H131</f>
        <v>529.56290000000001</v>
      </c>
      <c r="I130" s="207">
        <f t="shared" si="6"/>
        <v>41.666698139187218</v>
      </c>
    </row>
    <row r="131" spans="1:9" ht="63">
      <c r="A131" s="143" t="s">
        <v>350</v>
      </c>
      <c r="B131" s="140" t="s">
        <v>4</v>
      </c>
      <c r="C131" s="140" t="s">
        <v>174</v>
      </c>
      <c r="D131" s="140" t="s">
        <v>165</v>
      </c>
      <c r="E131" s="140" t="s">
        <v>218</v>
      </c>
      <c r="F131" s="140" t="s">
        <v>351</v>
      </c>
      <c r="G131" s="216">
        <v>1270.95</v>
      </c>
      <c r="H131" s="216">
        <v>529.56290000000001</v>
      </c>
      <c r="I131" s="221">
        <f t="shared" si="6"/>
        <v>41.666698139187218</v>
      </c>
    </row>
    <row r="132" spans="1:9" ht="47.25">
      <c r="A132" s="187" t="s">
        <v>290</v>
      </c>
      <c r="B132" s="169" t="s">
        <v>4</v>
      </c>
      <c r="C132" s="169" t="s">
        <v>174</v>
      </c>
      <c r="D132" s="169" t="s">
        <v>165</v>
      </c>
      <c r="E132" s="169" t="s">
        <v>289</v>
      </c>
      <c r="F132" s="169"/>
      <c r="G132" s="219">
        <f t="shared" ref="G132:H134" si="14">G133</f>
        <v>5475.29486</v>
      </c>
      <c r="H132" s="219">
        <f t="shared" si="14"/>
        <v>3556.2219999999998</v>
      </c>
      <c r="I132" s="197">
        <f>H132/G132*100</f>
        <v>64.950328538105424</v>
      </c>
    </row>
    <row r="133" spans="1:9" ht="110.25">
      <c r="A133" s="129" t="s">
        <v>414</v>
      </c>
      <c r="B133" s="128" t="s">
        <v>4</v>
      </c>
      <c r="C133" s="128" t="s">
        <v>174</v>
      </c>
      <c r="D133" s="128" t="s">
        <v>165</v>
      </c>
      <c r="E133" s="128" t="s">
        <v>415</v>
      </c>
      <c r="F133" s="128"/>
      <c r="G133" s="215">
        <f t="shared" si="14"/>
        <v>5475.29486</v>
      </c>
      <c r="H133" s="215">
        <f t="shared" si="14"/>
        <v>3556.2219999999998</v>
      </c>
      <c r="I133" s="201">
        <f>H133/G133*100</f>
        <v>64.950328538105424</v>
      </c>
    </row>
    <row r="134" spans="1:9" ht="47.25">
      <c r="A134" s="129" t="s">
        <v>409</v>
      </c>
      <c r="B134" s="128" t="s">
        <v>4</v>
      </c>
      <c r="C134" s="128" t="s">
        <v>174</v>
      </c>
      <c r="D134" s="128" t="s">
        <v>165</v>
      </c>
      <c r="E134" s="128" t="s">
        <v>416</v>
      </c>
      <c r="F134" s="128"/>
      <c r="G134" s="215">
        <f t="shared" si="14"/>
        <v>5475.29486</v>
      </c>
      <c r="H134" s="215">
        <f t="shared" si="14"/>
        <v>3556.2219999999998</v>
      </c>
      <c r="I134" s="201">
        <f t="shared" ref="I134:I135" si="15">H134/G134*100</f>
        <v>64.950328538105424</v>
      </c>
    </row>
    <row r="135" spans="1:9" ht="63">
      <c r="A135" s="184" t="s">
        <v>412</v>
      </c>
      <c r="B135" s="185" t="s">
        <v>4</v>
      </c>
      <c r="C135" s="185" t="s">
        <v>174</v>
      </c>
      <c r="D135" s="185" t="s">
        <v>165</v>
      </c>
      <c r="E135" s="185" t="s">
        <v>416</v>
      </c>
      <c r="F135" s="185" t="s">
        <v>408</v>
      </c>
      <c r="G135" s="217">
        <f>64.30176+5410.9931</f>
        <v>5475.29486</v>
      </c>
      <c r="H135" s="217">
        <f>3520.66+35.562</f>
        <v>3556.2219999999998</v>
      </c>
      <c r="I135" s="224">
        <f t="shared" si="15"/>
        <v>64.950328538105424</v>
      </c>
    </row>
    <row r="136" spans="1:9" ht="15.75">
      <c r="A136" s="166" t="s">
        <v>107</v>
      </c>
      <c r="B136" s="167" t="s">
        <v>4</v>
      </c>
      <c r="C136" s="167" t="s">
        <v>174</v>
      </c>
      <c r="D136" s="167" t="s">
        <v>158</v>
      </c>
      <c r="E136" s="167"/>
      <c r="F136" s="167"/>
      <c r="G136" s="213">
        <f t="shared" ref="G136:H138" si="16">G137</f>
        <v>159.86000000000001</v>
      </c>
      <c r="H136" s="213">
        <f t="shared" si="16"/>
        <v>73.171509999999998</v>
      </c>
      <c r="I136" s="206">
        <f t="shared" ref="I136:I189" si="17">H136/G136*100</f>
        <v>45.772244463905913</v>
      </c>
    </row>
    <row r="137" spans="1:9" ht="47.25">
      <c r="A137" s="134" t="s">
        <v>241</v>
      </c>
      <c r="B137" s="113" t="s">
        <v>4</v>
      </c>
      <c r="C137" s="113" t="s">
        <v>174</v>
      </c>
      <c r="D137" s="113" t="s">
        <v>158</v>
      </c>
      <c r="E137" s="113" t="s">
        <v>240</v>
      </c>
      <c r="F137" s="113"/>
      <c r="G137" s="214">
        <f t="shared" si="16"/>
        <v>159.86000000000001</v>
      </c>
      <c r="H137" s="214">
        <f t="shared" si="16"/>
        <v>73.171509999999998</v>
      </c>
      <c r="I137" s="207">
        <f t="shared" si="17"/>
        <v>45.772244463905913</v>
      </c>
    </row>
    <row r="138" spans="1:9" ht="31.5">
      <c r="A138" s="134" t="s">
        <v>258</v>
      </c>
      <c r="B138" s="113" t="s">
        <v>4</v>
      </c>
      <c r="C138" s="113" t="s">
        <v>174</v>
      </c>
      <c r="D138" s="113" t="s">
        <v>158</v>
      </c>
      <c r="E138" s="113" t="s">
        <v>257</v>
      </c>
      <c r="F138" s="113"/>
      <c r="G138" s="214">
        <f t="shared" si="16"/>
        <v>159.86000000000001</v>
      </c>
      <c r="H138" s="214">
        <f t="shared" si="16"/>
        <v>73.171509999999998</v>
      </c>
      <c r="I138" s="207">
        <f t="shared" si="17"/>
        <v>45.772244463905913</v>
      </c>
    </row>
    <row r="139" spans="1:9" ht="15.75">
      <c r="A139" s="134" t="s">
        <v>11</v>
      </c>
      <c r="B139" s="113" t="s">
        <v>4</v>
      </c>
      <c r="C139" s="113" t="s">
        <v>174</v>
      </c>
      <c r="D139" s="113" t="s">
        <v>158</v>
      </c>
      <c r="E139" s="113" t="s">
        <v>259</v>
      </c>
      <c r="F139" s="113"/>
      <c r="G139" s="214">
        <f>G140+G143</f>
        <v>159.86000000000001</v>
      </c>
      <c r="H139" s="214">
        <f>H140+H143</f>
        <v>73.171509999999998</v>
      </c>
      <c r="I139" s="207">
        <f t="shared" si="17"/>
        <v>45.772244463905913</v>
      </c>
    </row>
    <row r="140" spans="1:9" ht="31.5">
      <c r="A140" s="134" t="s">
        <v>261</v>
      </c>
      <c r="B140" s="113" t="s">
        <v>4</v>
      </c>
      <c r="C140" s="113" t="s">
        <v>174</v>
      </c>
      <c r="D140" s="113" t="s">
        <v>158</v>
      </c>
      <c r="E140" s="113" t="s">
        <v>260</v>
      </c>
      <c r="F140" s="113"/>
      <c r="G140" s="214">
        <f>G141</f>
        <v>124.86</v>
      </c>
      <c r="H140" s="214">
        <f>H141</f>
        <v>62.43</v>
      </c>
      <c r="I140" s="207">
        <f t="shared" si="17"/>
        <v>50</v>
      </c>
    </row>
    <row r="141" spans="1:9" ht="110.25">
      <c r="A141" s="134" t="s">
        <v>301</v>
      </c>
      <c r="B141" s="113" t="s">
        <v>4</v>
      </c>
      <c r="C141" s="113" t="s">
        <v>174</v>
      </c>
      <c r="D141" s="113" t="s">
        <v>158</v>
      </c>
      <c r="E141" s="113" t="s">
        <v>219</v>
      </c>
      <c r="F141" s="113"/>
      <c r="G141" s="214">
        <f>G142</f>
        <v>124.86</v>
      </c>
      <c r="H141" s="214">
        <f>H142</f>
        <v>62.43</v>
      </c>
      <c r="I141" s="207">
        <f t="shared" si="17"/>
        <v>50</v>
      </c>
    </row>
    <row r="142" spans="1:9" ht="31.5">
      <c r="A142" s="143" t="s">
        <v>354</v>
      </c>
      <c r="B142" s="140" t="s">
        <v>4</v>
      </c>
      <c r="C142" s="140" t="s">
        <v>174</v>
      </c>
      <c r="D142" s="140" t="s">
        <v>158</v>
      </c>
      <c r="E142" s="140" t="s">
        <v>219</v>
      </c>
      <c r="F142" s="140" t="s">
        <v>355</v>
      </c>
      <c r="G142" s="216">
        <v>124.86</v>
      </c>
      <c r="H142" s="216">
        <v>62.43</v>
      </c>
      <c r="I142" s="207">
        <f t="shared" si="17"/>
        <v>50</v>
      </c>
    </row>
    <row r="143" spans="1:9" ht="15.75">
      <c r="A143" s="134" t="s">
        <v>267</v>
      </c>
      <c r="B143" s="113" t="s">
        <v>4</v>
      </c>
      <c r="C143" s="113" t="s">
        <v>174</v>
      </c>
      <c r="D143" s="113" t="s">
        <v>158</v>
      </c>
      <c r="E143" s="113" t="s">
        <v>266</v>
      </c>
      <c r="F143" s="113"/>
      <c r="G143" s="214">
        <f>G144</f>
        <v>35</v>
      </c>
      <c r="H143" s="214">
        <f>H144</f>
        <v>10.74151</v>
      </c>
      <c r="I143" s="207">
        <f t="shared" si="17"/>
        <v>30.690028571428574</v>
      </c>
    </row>
    <row r="144" spans="1:9" ht="78.75">
      <c r="A144" s="134" t="s">
        <v>296</v>
      </c>
      <c r="B144" s="113" t="s">
        <v>4</v>
      </c>
      <c r="C144" s="113" t="s">
        <v>174</v>
      </c>
      <c r="D144" s="113" t="s">
        <v>158</v>
      </c>
      <c r="E144" s="113" t="s">
        <v>217</v>
      </c>
      <c r="F144" s="113"/>
      <c r="G144" s="214">
        <f>G145</f>
        <v>35</v>
      </c>
      <c r="H144" s="214">
        <f>H145</f>
        <v>10.74151</v>
      </c>
      <c r="I144" s="207">
        <f t="shared" si="17"/>
        <v>30.690028571428574</v>
      </c>
    </row>
    <row r="145" spans="1:9" ht="63">
      <c r="A145" s="143" t="s">
        <v>350</v>
      </c>
      <c r="B145" s="140" t="s">
        <v>4</v>
      </c>
      <c r="C145" s="140" t="s">
        <v>174</v>
      </c>
      <c r="D145" s="140" t="s">
        <v>158</v>
      </c>
      <c r="E145" s="140" t="s">
        <v>217</v>
      </c>
      <c r="F145" s="140" t="s">
        <v>351</v>
      </c>
      <c r="G145" s="216">
        <v>35</v>
      </c>
      <c r="H145" s="216">
        <v>10.74151</v>
      </c>
      <c r="I145" s="207">
        <f t="shared" si="17"/>
        <v>30.690028571428574</v>
      </c>
    </row>
    <row r="146" spans="1:9" ht="15.75">
      <c r="A146" s="166" t="s">
        <v>108</v>
      </c>
      <c r="B146" s="167" t="s">
        <v>4</v>
      </c>
      <c r="C146" s="167" t="s">
        <v>174</v>
      </c>
      <c r="D146" s="167" t="s">
        <v>173</v>
      </c>
      <c r="E146" s="167"/>
      <c r="F146" s="167"/>
      <c r="G146" s="213">
        <f>G147</f>
        <v>37719.762000000002</v>
      </c>
      <c r="H146" s="213">
        <f>H147</f>
        <v>14451.031439999999</v>
      </c>
      <c r="I146" s="206">
        <f t="shared" si="17"/>
        <v>38.311565804683489</v>
      </c>
    </row>
    <row r="147" spans="1:9" ht="31.5">
      <c r="A147" s="134" t="s">
        <v>272</v>
      </c>
      <c r="B147" s="113" t="s">
        <v>4</v>
      </c>
      <c r="C147" s="113" t="s">
        <v>174</v>
      </c>
      <c r="D147" s="113" t="s">
        <v>173</v>
      </c>
      <c r="E147" s="113" t="s">
        <v>271</v>
      </c>
      <c r="F147" s="113"/>
      <c r="G147" s="214">
        <f>G148</f>
        <v>37719.762000000002</v>
      </c>
      <c r="H147" s="214">
        <f>H148</f>
        <v>14451.031439999999</v>
      </c>
      <c r="I147" s="207">
        <f t="shared" si="17"/>
        <v>38.311565804683489</v>
      </c>
    </row>
    <row r="148" spans="1:9" ht="126">
      <c r="A148" s="134" t="s">
        <v>274</v>
      </c>
      <c r="B148" s="113" t="s">
        <v>4</v>
      </c>
      <c r="C148" s="113" t="s">
        <v>174</v>
      </c>
      <c r="D148" s="113" t="s">
        <v>173</v>
      </c>
      <c r="E148" s="113" t="s">
        <v>273</v>
      </c>
      <c r="F148" s="113"/>
      <c r="G148" s="214">
        <f>G149+G153+G166</f>
        <v>37719.762000000002</v>
      </c>
      <c r="H148" s="214">
        <f>H149+H153+H166</f>
        <v>14451.031439999999</v>
      </c>
      <c r="I148" s="207">
        <f t="shared" si="17"/>
        <v>38.311565804683489</v>
      </c>
    </row>
    <row r="149" spans="1:9" ht="47.25">
      <c r="A149" s="134" t="s">
        <v>360</v>
      </c>
      <c r="B149" s="113" t="s">
        <v>4</v>
      </c>
      <c r="C149" s="113" t="s">
        <v>174</v>
      </c>
      <c r="D149" s="113" t="s">
        <v>173</v>
      </c>
      <c r="E149" s="113" t="s">
        <v>322</v>
      </c>
      <c r="F149" s="113"/>
      <c r="G149" s="214">
        <f t="shared" ref="G149:H151" si="18">G150</f>
        <v>16865.940999999999</v>
      </c>
      <c r="H149" s="214">
        <f t="shared" si="18"/>
        <v>5059.7820000000002</v>
      </c>
      <c r="I149" s="207">
        <f t="shared" si="17"/>
        <v>29.999998221267347</v>
      </c>
    </row>
    <row r="150" spans="1:9" ht="47.25">
      <c r="A150" s="134" t="s">
        <v>361</v>
      </c>
      <c r="B150" s="113" t="s">
        <v>4</v>
      </c>
      <c r="C150" s="113" t="s">
        <v>174</v>
      </c>
      <c r="D150" s="113" t="s">
        <v>173</v>
      </c>
      <c r="E150" s="113" t="s">
        <v>362</v>
      </c>
      <c r="F150" s="113"/>
      <c r="G150" s="214">
        <f t="shared" si="18"/>
        <v>16865.940999999999</v>
      </c>
      <c r="H150" s="214">
        <f t="shared" si="18"/>
        <v>5059.7820000000002</v>
      </c>
      <c r="I150" s="207">
        <f t="shared" si="17"/>
        <v>29.999998221267347</v>
      </c>
    </row>
    <row r="151" spans="1:9" ht="47.25">
      <c r="A151" s="134" t="s">
        <v>363</v>
      </c>
      <c r="B151" s="113" t="s">
        <v>4</v>
      </c>
      <c r="C151" s="113" t="s">
        <v>174</v>
      </c>
      <c r="D151" s="113" t="s">
        <v>173</v>
      </c>
      <c r="E151" s="113" t="s">
        <v>220</v>
      </c>
      <c r="F151" s="113"/>
      <c r="G151" s="214">
        <f t="shared" si="18"/>
        <v>16865.940999999999</v>
      </c>
      <c r="H151" s="214">
        <f t="shared" si="18"/>
        <v>5059.7820000000002</v>
      </c>
      <c r="I151" s="207">
        <f t="shared" si="17"/>
        <v>29.999998221267347</v>
      </c>
    </row>
    <row r="152" spans="1:9" ht="63">
      <c r="A152" s="143" t="s">
        <v>350</v>
      </c>
      <c r="B152" s="140" t="s">
        <v>4</v>
      </c>
      <c r="C152" s="140" t="s">
        <v>174</v>
      </c>
      <c r="D152" s="140" t="s">
        <v>173</v>
      </c>
      <c r="E152" s="140" t="s">
        <v>220</v>
      </c>
      <c r="F152" s="140" t="s">
        <v>351</v>
      </c>
      <c r="G152" s="216">
        <v>16865.940999999999</v>
      </c>
      <c r="H152" s="216">
        <v>5059.7820000000002</v>
      </c>
      <c r="I152" s="207">
        <f t="shared" si="17"/>
        <v>29.999998221267347</v>
      </c>
    </row>
    <row r="153" spans="1:9" ht="31.5">
      <c r="A153" s="134" t="s">
        <v>276</v>
      </c>
      <c r="B153" s="113" t="s">
        <v>4</v>
      </c>
      <c r="C153" s="113" t="s">
        <v>174</v>
      </c>
      <c r="D153" s="113" t="s">
        <v>173</v>
      </c>
      <c r="E153" s="113" t="s">
        <v>275</v>
      </c>
      <c r="F153" s="113"/>
      <c r="G153" s="214">
        <f>G154</f>
        <v>20170.744999999999</v>
      </c>
      <c r="H153" s="214">
        <f>H154</f>
        <v>9391.2494399999996</v>
      </c>
      <c r="I153" s="207">
        <f t="shared" si="17"/>
        <v>46.558763397187363</v>
      </c>
    </row>
    <row r="154" spans="1:9" ht="94.5">
      <c r="A154" s="134" t="s">
        <v>282</v>
      </c>
      <c r="B154" s="113" t="s">
        <v>4</v>
      </c>
      <c r="C154" s="113" t="s">
        <v>174</v>
      </c>
      <c r="D154" s="113" t="s">
        <v>173</v>
      </c>
      <c r="E154" s="113" t="s">
        <v>281</v>
      </c>
      <c r="F154" s="113"/>
      <c r="G154" s="214">
        <f>G155+G158+G160+G162++G164</f>
        <v>20170.744999999999</v>
      </c>
      <c r="H154" s="214">
        <f>H155+H158+H160+H162++H164</f>
        <v>9391.2494399999996</v>
      </c>
      <c r="I154" s="207">
        <f t="shared" si="17"/>
        <v>46.558763397187363</v>
      </c>
    </row>
    <row r="155" spans="1:9" ht="31.5">
      <c r="A155" s="134" t="s">
        <v>302</v>
      </c>
      <c r="B155" s="113" t="s">
        <v>4</v>
      </c>
      <c r="C155" s="113" t="s">
        <v>174</v>
      </c>
      <c r="D155" s="113" t="s">
        <v>173</v>
      </c>
      <c r="E155" s="113" t="s">
        <v>221</v>
      </c>
      <c r="F155" s="113"/>
      <c r="G155" s="214">
        <f>G156+G157</f>
        <v>6710</v>
      </c>
      <c r="H155" s="214">
        <f>H156+H157</f>
        <v>3977.53944</v>
      </c>
      <c r="I155" s="207">
        <f t="shared" si="17"/>
        <v>59.277785991058117</v>
      </c>
    </row>
    <row r="156" spans="1:9" ht="63">
      <c r="A156" s="143" t="s">
        <v>350</v>
      </c>
      <c r="B156" s="140" t="s">
        <v>4</v>
      </c>
      <c r="C156" s="140" t="s">
        <v>174</v>
      </c>
      <c r="D156" s="140" t="s">
        <v>173</v>
      </c>
      <c r="E156" s="140" t="s">
        <v>221</v>
      </c>
      <c r="F156" s="140" t="s">
        <v>351</v>
      </c>
      <c r="G156" s="216">
        <v>6700</v>
      </c>
      <c r="H156" s="216">
        <v>3975.6489999999999</v>
      </c>
      <c r="I156" s="207">
        <f t="shared" si="17"/>
        <v>59.338044776119403</v>
      </c>
    </row>
    <row r="157" spans="1:9" ht="15.75">
      <c r="A157" s="143" t="s">
        <v>437</v>
      </c>
      <c r="B157" s="140" t="s">
        <v>4</v>
      </c>
      <c r="C157" s="140" t="s">
        <v>174</v>
      </c>
      <c r="D157" s="140" t="s">
        <v>173</v>
      </c>
      <c r="E157" s="140" t="s">
        <v>221</v>
      </c>
      <c r="F157" s="140" t="s">
        <v>357</v>
      </c>
      <c r="G157" s="216">
        <v>10</v>
      </c>
      <c r="H157" s="216">
        <v>1.8904399999999999</v>
      </c>
      <c r="I157" s="221">
        <f t="shared" si="17"/>
        <v>18.904399999999999</v>
      </c>
    </row>
    <row r="158" spans="1:9" ht="31.5">
      <c r="A158" s="134" t="s">
        <v>303</v>
      </c>
      <c r="B158" s="113" t="s">
        <v>4</v>
      </c>
      <c r="C158" s="113" t="s">
        <v>174</v>
      </c>
      <c r="D158" s="113" t="s">
        <v>173</v>
      </c>
      <c r="E158" s="113" t="s">
        <v>222</v>
      </c>
      <c r="F158" s="113"/>
      <c r="G158" s="214">
        <f>G159</f>
        <v>200</v>
      </c>
      <c r="H158" s="214">
        <f>H159</f>
        <v>200</v>
      </c>
      <c r="I158" s="207">
        <f t="shared" si="17"/>
        <v>100</v>
      </c>
    </row>
    <row r="159" spans="1:9" ht="63">
      <c r="A159" s="143" t="s">
        <v>350</v>
      </c>
      <c r="B159" s="140" t="s">
        <v>4</v>
      </c>
      <c r="C159" s="140" t="s">
        <v>174</v>
      </c>
      <c r="D159" s="140" t="s">
        <v>173</v>
      </c>
      <c r="E159" s="140" t="s">
        <v>222</v>
      </c>
      <c r="F159" s="140" t="s">
        <v>351</v>
      </c>
      <c r="G159" s="216">
        <v>200</v>
      </c>
      <c r="H159" s="216">
        <v>200</v>
      </c>
      <c r="I159" s="221">
        <f t="shared" si="17"/>
        <v>100</v>
      </c>
    </row>
    <row r="160" spans="1:9" ht="31.5">
      <c r="A160" s="134" t="s">
        <v>304</v>
      </c>
      <c r="B160" s="113" t="s">
        <v>4</v>
      </c>
      <c r="C160" s="113" t="s">
        <v>174</v>
      </c>
      <c r="D160" s="113" t="s">
        <v>173</v>
      </c>
      <c r="E160" s="113" t="s">
        <v>223</v>
      </c>
      <c r="F160" s="113"/>
      <c r="G160" s="214">
        <f>G161</f>
        <v>8871.3809999999994</v>
      </c>
      <c r="H160" s="214">
        <f>H161</f>
        <v>5213.71</v>
      </c>
      <c r="I160" s="207">
        <f t="shared" si="17"/>
        <v>58.769993082249542</v>
      </c>
    </row>
    <row r="161" spans="1:9" ht="63">
      <c r="A161" s="143" t="s">
        <v>350</v>
      </c>
      <c r="B161" s="140" t="s">
        <v>4</v>
      </c>
      <c r="C161" s="140" t="s">
        <v>174</v>
      </c>
      <c r="D161" s="140" t="s">
        <v>173</v>
      </c>
      <c r="E161" s="140" t="s">
        <v>223</v>
      </c>
      <c r="F161" s="140" t="s">
        <v>351</v>
      </c>
      <c r="G161" s="216">
        <v>8871.3809999999994</v>
      </c>
      <c r="H161" s="216">
        <v>5213.71</v>
      </c>
      <c r="I161" s="207">
        <f t="shared" si="17"/>
        <v>58.769993082249542</v>
      </c>
    </row>
    <row r="162" spans="1:9" ht="173.25">
      <c r="A162" s="144" t="s">
        <v>305</v>
      </c>
      <c r="B162" s="113" t="s">
        <v>4</v>
      </c>
      <c r="C162" s="113" t="s">
        <v>174</v>
      </c>
      <c r="D162" s="113" t="s">
        <v>173</v>
      </c>
      <c r="E162" s="113" t="s">
        <v>225</v>
      </c>
      <c r="F162" s="113"/>
      <c r="G162" s="214">
        <f>G163</f>
        <v>1989.365</v>
      </c>
      <c r="H162" s="214">
        <f>H163</f>
        <v>0</v>
      </c>
      <c r="I162" s="207">
        <f t="shared" si="17"/>
        <v>0</v>
      </c>
    </row>
    <row r="163" spans="1:9" ht="63">
      <c r="A163" s="143" t="s">
        <v>350</v>
      </c>
      <c r="B163" s="140" t="s">
        <v>4</v>
      </c>
      <c r="C163" s="140" t="s">
        <v>174</v>
      </c>
      <c r="D163" s="140" t="s">
        <v>173</v>
      </c>
      <c r="E163" s="140" t="s">
        <v>225</v>
      </c>
      <c r="F163" s="140" t="s">
        <v>351</v>
      </c>
      <c r="G163" s="216">
        <v>1989.365</v>
      </c>
      <c r="H163" s="216">
        <v>0</v>
      </c>
      <c r="I163" s="207">
        <f t="shared" si="17"/>
        <v>0</v>
      </c>
    </row>
    <row r="164" spans="1:9" ht="110.25">
      <c r="A164" s="134" t="s">
        <v>306</v>
      </c>
      <c r="B164" s="113" t="s">
        <v>4</v>
      </c>
      <c r="C164" s="113" t="s">
        <v>174</v>
      </c>
      <c r="D164" s="113" t="s">
        <v>173</v>
      </c>
      <c r="E164" s="113" t="s">
        <v>226</v>
      </c>
      <c r="F164" s="113"/>
      <c r="G164" s="214">
        <f>G165</f>
        <v>2399.9989999999998</v>
      </c>
      <c r="H164" s="214">
        <f>H165</f>
        <v>0</v>
      </c>
      <c r="I164" s="207">
        <f t="shared" si="17"/>
        <v>0</v>
      </c>
    </row>
    <row r="165" spans="1:9" ht="63">
      <c r="A165" s="143" t="s">
        <v>350</v>
      </c>
      <c r="B165" s="140" t="s">
        <v>4</v>
      </c>
      <c r="C165" s="140" t="s">
        <v>174</v>
      </c>
      <c r="D165" s="140" t="s">
        <v>173</v>
      </c>
      <c r="E165" s="140" t="s">
        <v>226</v>
      </c>
      <c r="F165" s="140" t="s">
        <v>351</v>
      </c>
      <c r="G165" s="216">
        <v>2399.9989999999998</v>
      </c>
      <c r="H165" s="216">
        <v>0</v>
      </c>
      <c r="I165" s="205">
        <f t="shared" si="17"/>
        <v>0</v>
      </c>
    </row>
    <row r="166" spans="1:9" ht="47.25">
      <c r="A166" s="168" t="s">
        <v>290</v>
      </c>
      <c r="B166" s="169" t="s">
        <v>4</v>
      </c>
      <c r="C166" s="169" t="s">
        <v>174</v>
      </c>
      <c r="D166" s="169" t="s">
        <v>173</v>
      </c>
      <c r="E166" s="169" t="s">
        <v>289</v>
      </c>
      <c r="F166" s="169"/>
      <c r="G166" s="219">
        <f t="shared" ref="G166:H168" si="19">G167</f>
        <v>683.07600000000002</v>
      </c>
      <c r="H166" s="219">
        <f t="shared" si="19"/>
        <v>0</v>
      </c>
      <c r="I166" s="206">
        <f t="shared" si="17"/>
        <v>0</v>
      </c>
    </row>
    <row r="167" spans="1:9" ht="78.75">
      <c r="A167" s="134" t="s">
        <v>308</v>
      </c>
      <c r="B167" s="113" t="s">
        <v>4</v>
      </c>
      <c r="C167" s="113" t="s">
        <v>174</v>
      </c>
      <c r="D167" s="113" t="s">
        <v>173</v>
      </c>
      <c r="E167" s="113" t="s">
        <v>307</v>
      </c>
      <c r="F167" s="113"/>
      <c r="G167" s="214">
        <f t="shared" si="19"/>
        <v>683.07600000000002</v>
      </c>
      <c r="H167" s="214">
        <f t="shared" si="19"/>
        <v>0</v>
      </c>
      <c r="I167" s="205">
        <f t="shared" si="17"/>
        <v>0</v>
      </c>
    </row>
    <row r="168" spans="1:9" ht="94.5">
      <c r="A168" s="134" t="s">
        <v>309</v>
      </c>
      <c r="B168" s="113" t="s">
        <v>4</v>
      </c>
      <c r="C168" s="113" t="s">
        <v>174</v>
      </c>
      <c r="D168" s="113" t="s">
        <v>173</v>
      </c>
      <c r="E168" s="113" t="s">
        <v>224</v>
      </c>
      <c r="F168" s="113"/>
      <c r="G168" s="214">
        <f t="shared" si="19"/>
        <v>683.07600000000002</v>
      </c>
      <c r="H168" s="214">
        <f t="shared" si="19"/>
        <v>0</v>
      </c>
      <c r="I168" s="205">
        <f t="shared" si="17"/>
        <v>0</v>
      </c>
    </row>
    <row r="169" spans="1:9" ht="63">
      <c r="A169" s="143" t="s">
        <v>350</v>
      </c>
      <c r="B169" s="140" t="s">
        <v>4</v>
      </c>
      <c r="C169" s="140" t="s">
        <v>174</v>
      </c>
      <c r="D169" s="140" t="s">
        <v>173</v>
      </c>
      <c r="E169" s="140" t="s">
        <v>224</v>
      </c>
      <c r="F169" s="140" t="s">
        <v>351</v>
      </c>
      <c r="G169" s="216">
        <v>683.07600000000002</v>
      </c>
      <c r="H169" s="216">
        <v>0</v>
      </c>
      <c r="I169" s="205">
        <f t="shared" si="17"/>
        <v>0</v>
      </c>
    </row>
    <row r="170" spans="1:9" ht="15.75">
      <c r="A170" s="166" t="s">
        <v>109</v>
      </c>
      <c r="B170" s="167" t="s">
        <v>4</v>
      </c>
      <c r="C170" s="167" t="s">
        <v>171</v>
      </c>
      <c r="D170" s="167" t="s">
        <v>161</v>
      </c>
      <c r="E170" s="167"/>
      <c r="F170" s="167"/>
      <c r="G170" s="213">
        <f t="shared" ref="G170:H174" si="20">G171</f>
        <v>681.5</v>
      </c>
      <c r="H170" s="213">
        <f t="shared" si="20"/>
        <v>162.49200000000002</v>
      </c>
      <c r="I170" s="206">
        <f t="shared" si="17"/>
        <v>23.8432868672047</v>
      </c>
    </row>
    <row r="171" spans="1:9" ht="15.75">
      <c r="A171" s="166" t="s">
        <v>172</v>
      </c>
      <c r="B171" s="167" t="s">
        <v>4</v>
      </c>
      <c r="C171" s="167" t="s">
        <v>171</v>
      </c>
      <c r="D171" s="167" t="s">
        <v>171</v>
      </c>
      <c r="E171" s="167"/>
      <c r="F171" s="167"/>
      <c r="G171" s="213">
        <f t="shared" si="20"/>
        <v>681.5</v>
      </c>
      <c r="H171" s="213">
        <f t="shared" si="20"/>
        <v>162.49200000000002</v>
      </c>
      <c r="I171" s="206">
        <f t="shared" si="17"/>
        <v>23.8432868672047</v>
      </c>
    </row>
    <row r="172" spans="1:9" ht="31.5">
      <c r="A172" s="134" t="s">
        <v>272</v>
      </c>
      <c r="B172" s="113" t="s">
        <v>4</v>
      </c>
      <c r="C172" s="113" t="s">
        <v>171</v>
      </c>
      <c r="D172" s="113" t="s">
        <v>171</v>
      </c>
      <c r="E172" s="113" t="s">
        <v>271</v>
      </c>
      <c r="F172" s="113"/>
      <c r="G172" s="214">
        <f t="shared" si="20"/>
        <v>681.5</v>
      </c>
      <c r="H172" s="214">
        <f t="shared" si="20"/>
        <v>162.49200000000002</v>
      </c>
      <c r="I172" s="207">
        <f t="shared" si="17"/>
        <v>23.8432868672047</v>
      </c>
    </row>
    <row r="173" spans="1:9" ht="126">
      <c r="A173" s="134" t="s">
        <v>274</v>
      </c>
      <c r="B173" s="113" t="s">
        <v>4</v>
      </c>
      <c r="C173" s="113" t="s">
        <v>171</v>
      </c>
      <c r="D173" s="113" t="s">
        <v>171</v>
      </c>
      <c r="E173" s="113" t="s">
        <v>273</v>
      </c>
      <c r="F173" s="113"/>
      <c r="G173" s="214">
        <f t="shared" si="20"/>
        <v>681.5</v>
      </c>
      <c r="H173" s="214">
        <f t="shared" si="20"/>
        <v>162.49200000000002</v>
      </c>
      <c r="I173" s="207">
        <f t="shared" si="17"/>
        <v>23.8432868672047</v>
      </c>
    </row>
    <row r="174" spans="1:9" ht="31.5">
      <c r="A174" s="134" t="s">
        <v>276</v>
      </c>
      <c r="B174" s="113" t="s">
        <v>4</v>
      </c>
      <c r="C174" s="113" t="s">
        <v>171</v>
      </c>
      <c r="D174" s="113" t="s">
        <v>171</v>
      </c>
      <c r="E174" s="113" t="s">
        <v>275</v>
      </c>
      <c r="F174" s="113"/>
      <c r="G174" s="214">
        <f t="shared" si="20"/>
        <v>681.5</v>
      </c>
      <c r="H174" s="214">
        <f t="shared" si="20"/>
        <v>162.49200000000002</v>
      </c>
      <c r="I174" s="207">
        <f t="shared" si="17"/>
        <v>23.8432868672047</v>
      </c>
    </row>
    <row r="175" spans="1:9" ht="47.25">
      <c r="A175" s="134" t="s">
        <v>311</v>
      </c>
      <c r="B175" s="113" t="s">
        <v>4</v>
      </c>
      <c r="C175" s="113" t="s">
        <v>171</v>
      </c>
      <c r="D175" s="113" t="s">
        <v>171</v>
      </c>
      <c r="E175" s="113" t="s">
        <v>310</v>
      </c>
      <c r="F175" s="113"/>
      <c r="G175" s="214">
        <f>G176+G178</f>
        <v>681.5</v>
      </c>
      <c r="H175" s="214">
        <f>H176+H178</f>
        <v>162.49200000000002</v>
      </c>
      <c r="I175" s="207">
        <f t="shared" si="17"/>
        <v>23.8432868672047</v>
      </c>
    </row>
    <row r="176" spans="1:9" ht="47.25">
      <c r="A176" s="134" t="s">
        <v>312</v>
      </c>
      <c r="B176" s="113" t="s">
        <v>4</v>
      </c>
      <c r="C176" s="113" t="s">
        <v>171</v>
      </c>
      <c r="D176" s="113" t="s">
        <v>171</v>
      </c>
      <c r="E176" s="113" t="s">
        <v>227</v>
      </c>
      <c r="F176" s="113"/>
      <c r="G176" s="214">
        <f>G177</f>
        <v>200</v>
      </c>
      <c r="H176" s="214">
        <f>H177</f>
        <v>40.591999999999999</v>
      </c>
      <c r="I176" s="207">
        <f t="shared" si="17"/>
        <v>20.295999999999999</v>
      </c>
    </row>
    <row r="177" spans="1:9" ht="63">
      <c r="A177" s="143" t="s">
        <v>350</v>
      </c>
      <c r="B177" s="140" t="s">
        <v>4</v>
      </c>
      <c r="C177" s="140" t="s">
        <v>171</v>
      </c>
      <c r="D177" s="140" t="s">
        <v>171</v>
      </c>
      <c r="E177" s="140" t="s">
        <v>227</v>
      </c>
      <c r="F177" s="140" t="s">
        <v>351</v>
      </c>
      <c r="G177" s="216">
        <v>200</v>
      </c>
      <c r="H177" s="216">
        <v>40.591999999999999</v>
      </c>
      <c r="I177" s="207">
        <f t="shared" si="17"/>
        <v>20.295999999999999</v>
      </c>
    </row>
    <row r="178" spans="1:9" ht="78.75">
      <c r="A178" s="134" t="s">
        <v>313</v>
      </c>
      <c r="B178" s="113" t="s">
        <v>4</v>
      </c>
      <c r="C178" s="113" t="s">
        <v>171</v>
      </c>
      <c r="D178" s="113" t="s">
        <v>171</v>
      </c>
      <c r="E178" s="113" t="s">
        <v>228</v>
      </c>
      <c r="F178" s="113"/>
      <c r="G178" s="214">
        <f>G179</f>
        <v>481.5</v>
      </c>
      <c r="H178" s="214">
        <f>H179</f>
        <v>121.9</v>
      </c>
      <c r="I178" s="207">
        <f t="shared" si="17"/>
        <v>25.316718587746628</v>
      </c>
    </row>
    <row r="179" spans="1:9" ht="141.75">
      <c r="A179" s="143" t="s">
        <v>348</v>
      </c>
      <c r="B179" s="140" t="s">
        <v>4</v>
      </c>
      <c r="C179" s="140" t="s">
        <v>171</v>
      </c>
      <c r="D179" s="140" t="s">
        <v>171</v>
      </c>
      <c r="E179" s="140" t="s">
        <v>228</v>
      </c>
      <c r="F179" s="140" t="s">
        <v>349</v>
      </c>
      <c r="G179" s="216">
        <v>481.5</v>
      </c>
      <c r="H179" s="216">
        <v>121.9</v>
      </c>
      <c r="I179" s="207">
        <f t="shared" si="17"/>
        <v>25.316718587746628</v>
      </c>
    </row>
    <row r="180" spans="1:9" ht="31.5">
      <c r="A180" s="166" t="s">
        <v>112</v>
      </c>
      <c r="B180" s="167" t="s">
        <v>4</v>
      </c>
      <c r="C180" s="167" t="s">
        <v>166</v>
      </c>
      <c r="D180" s="167" t="s">
        <v>161</v>
      </c>
      <c r="E180" s="167"/>
      <c r="F180" s="167"/>
      <c r="G180" s="213">
        <f t="shared" ref="G180:H184" si="21">G181</f>
        <v>11653.938819999999</v>
      </c>
      <c r="H180" s="213">
        <f t="shared" si="21"/>
        <v>5531.1119999999992</v>
      </c>
      <c r="I180" s="206">
        <f t="shared" si="17"/>
        <v>47.461309737680594</v>
      </c>
    </row>
    <row r="181" spans="1:9" ht="15.75">
      <c r="A181" s="166" t="s">
        <v>113</v>
      </c>
      <c r="B181" s="167" t="s">
        <v>4</v>
      </c>
      <c r="C181" s="167" t="s">
        <v>166</v>
      </c>
      <c r="D181" s="167" t="s">
        <v>165</v>
      </c>
      <c r="E181" s="167"/>
      <c r="F181" s="167"/>
      <c r="G181" s="213">
        <f t="shared" si="21"/>
        <v>11653.938819999999</v>
      </c>
      <c r="H181" s="213">
        <f t="shared" si="21"/>
        <v>5531.1119999999992</v>
      </c>
      <c r="I181" s="206">
        <f t="shared" si="17"/>
        <v>47.461309737680594</v>
      </c>
    </row>
    <row r="182" spans="1:9" ht="31.5">
      <c r="A182" s="168" t="s">
        <v>272</v>
      </c>
      <c r="B182" s="169" t="s">
        <v>4</v>
      </c>
      <c r="C182" s="169" t="s">
        <v>166</v>
      </c>
      <c r="D182" s="169" t="s">
        <v>165</v>
      </c>
      <c r="E182" s="169" t="s">
        <v>271</v>
      </c>
      <c r="F182" s="169"/>
      <c r="G182" s="219">
        <f t="shared" si="21"/>
        <v>11653.938819999999</v>
      </c>
      <c r="H182" s="219">
        <f t="shared" si="21"/>
        <v>5531.1119999999992</v>
      </c>
      <c r="I182" s="206">
        <f t="shared" si="17"/>
        <v>47.461309737680594</v>
      </c>
    </row>
    <row r="183" spans="1:9" ht="126">
      <c r="A183" s="134" t="s">
        <v>274</v>
      </c>
      <c r="B183" s="113" t="s">
        <v>4</v>
      </c>
      <c r="C183" s="113" t="s">
        <v>166</v>
      </c>
      <c r="D183" s="113" t="s">
        <v>165</v>
      </c>
      <c r="E183" s="113" t="s">
        <v>273</v>
      </c>
      <c r="F183" s="113"/>
      <c r="G183" s="214">
        <f t="shared" si="21"/>
        <v>11653.938819999999</v>
      </c>
      <c r="H183" s="214">
        <f t="shared" si="21"/>
        <v>5531.1119999999992</v>
      </c>
      <c r="I183" s="207">
        <f t="shared" si="17"/>
        <v>47.461309737680594</v>
      </c>
    </row>
    <row r="184" spans="1:9" ht="31.5">
      <c r="A184" s="134" t="s">
        <v>276</v>
      </c>
      <c r="B184" s="113" t="s">
        <v>4</v>
      </c>
      <c r="C184" s="113" t="s">
        <v>166</v>
      </c>
      <c r="D184" s="113" t="s">
        <v>165</v>
      </c>
      <c r="E184" s="113" t="s">
        <v>275</v>
      </c>
      <c r="F184" s="113"/>
      <c r="G184" s="214">
        <f t="shared" si="21"/>
        <v>11653.938819999999</v>
      </c>
      <c r="H184" s="214">
        <f t="shared" si="21"/>
        <v>5531.1119999999992</v>
      </c>
      <c r="I184" s="207">
        <f t="shared" si="17"/>
        <v>47.461309737680594</v>
      </c>
    </row>
    <row r="185" spans="1:9" ht="63">
      <c r="A185" s="134" t="s">
        <v>315</v>
      </c>
      <c r="B185" s="113" t="s">
        <v>4</v>
      </c>
      <c r="C185" s="113" t="s">
        <v>166</v>
      </c>
      <c r="D185" s="113" t="s">
        <v>165</v>
      </c>
      <c r="E185" s="113" t="s">
        <v>314</v>
      </c>
      <c r="F185" s="113"/>
      <c r="G185" s="214">
        <f>G186+G190+G193+G195</f>
        <v>11653.938819999999</v>
      </c>
      <c r="H185" s="214">
        <f>H186+H190+H193+H195</f>
        <v>5531.1119999999992</v>
      </c>
      <c r="I185" s="207">
        <f t="shared" si="17"/>
        <v>47.461309737680594</v>
      </c>
    </row>
    <row r="186" spans="1:9" ht="47.25">
      <c r="A186" s="134" t="s">
        <v>316</v>
      </c>
      <c r="B186" s="113" t="s">
        <v>4</v>
      </c>
      <c r="C186" s="113" t="s">
        <v>166</v>
      </c>
      <c r="D186" s="113" t="s">
        <v>165</v>
      </c>
      <c r="E186" s="113" t="s">
        <v>229</v>
      </c>
      <c r="F186" s="113"/>
      <c r="G186" s="214">
        <f>G187+G188+G189</f>
        <v>6402.5998200000004</v>
      </c>
      <c r="H186" s="214">
        <f>H187+H188+H189</f>
        <v>3437.0720000000001</v>
      </c>
      <c r="I186" s="207">
        <f t="shared" si="17"/>
        <v>53.682443017342919</v>
      </c>
    </row>
    <row r="187" spans="1:9" ht="141.75">
      <c r="A187" s="143" t="s">
        <v>348</v>
      </c>
      <c r="B187" s="140" t="s">
        <v>4</v>
      </c>
      <c r="C187" s="140" t="s">
        <v>166</v>
      </c>
      <c r="D187" s="140" t="s">
        <v>165</v>
      </c>
      <c r="E187" s="140" t="s">
        <v>229</v>
      </c>
      <c r="F187" s="140" t="s">
        <v>349</v>
      </c>
      <c r="G187" s="216">
        <f>3661.01382+26+1099.586</f>
        <v>4786.5998200000004</v>
      </c>
      <c r="H187" s="216">
        <f>1881.588+25.779+511.058</f>
        <v>2418.4250000000002</v>
      </c>
      <c r="I187" s="221">
        <f t="shared" si="17"/>
        <v>50.524904753788256</v>
      </c>
    </row>
    <row r="188" spans="1:9" ht="63">
      <c r="A188" s="143" t="s">
        <v>350</v>
      </c>
      <c r="B188" s="140" t="s">
        <v>4</v>
      </c>
      <c r="C188" s="140" t="s">
        <v>166</v>
      </c>
      <c r="D188" s="140" t="s">
        <v>165</v>
      </c>
      <c r="E188" s="140" t="s">
        <v>229</v>
      </c>
      <c r="F188" s="140" t="s">
        <v>351</v>
      </c>
      <c r="G188" s="216">
        <f>135+1246+230</f>
        <v>1611</v>
      </c>
      <c r="H188" s="216">
        <f>90.922+747.835+179.89</f>
        <v>1018.647</v>
      </c>
      <c r="I188" s="221">
        <f t="shared" si="17"/>
        <v>63.230726256983239</v>
      </c>
    </row>
    <row r="189" spans="1:9" ht="15.75">
      <c r="A189" s="143" t="s">
        <v>437</v>
      </c>
      <c r="B189" s="140" t="s">
        <v>4</v>
      </c>
      <c r="C189" s="140" t="s">
        <v>166</v>
      </c>
      <c r="D189" s="140" t="s">
        <v>165</v>
      </c>
      <c r="E189" s="140" t="s">
        <v>229</v>
      </c>
      <c r="F189" s="140" t="s">
        <v>357</v>
      </c>
      <c r="G189" s="216">
        <v>5</v>
      </c>
      <c r="H189" s="216">
        <v>0</v>
      </c>
      <c r="I189" s="221">
        <f t="shared" si="17"/>
        <v>0</v>
      </c>
    </row>
    <row r="190" spans="1:9" ht="31.5">
      <c r="A190" s="134" t="s">
        <v>317</v>
      </c>
      <c r="B190" s="113" t="s">
        <v>4</v>
      </c>
      <c r="C190" s="113" t="s">
        <v>166</v>
      </c>
      <c r="D190" s="113" t="s">
        <v>165</v>
      </c>
      <c r="E190" s="113" t="s">
        <v>230</v>
      </c>
      <c r="F190" s="113"/>
      <c r="G190" s="214">
        <f>G191+G192</f>
        <v>1019.74</v>
      </c>
      <c r="H190" s="214">
        <f>H191+H192</f>
        <v>461.17999999999995</v>
      </c>
      <c r="I190" s="207">
        <f t="shared" ref="I190:I213" si="22">H190/G190*100</f>
        <v>45.225253495989172</v>
      </c>
    </row>
    <row r="191" spans="1:9" ht="141.75">
      <c r="A191" s="143" t="s">
        <v>348</v>
      </c>
      <c r="B191" s="140" t="s">
        <v>4</v>
      </c>
      <c r="C191" s="140" t="s">
        <v>166</v>
      </c>
      <c r="D191" s="140" t="s">
        <v>165</v>
      </c>
      <c r="E191" s="140" t="s">
        <v>230</v>
      </c>
      <c r="F191" s="140" t="s">
        <v>349</v>
      </c>
      <c r="G191" s="216">
        <f>516.54+10+151</f>
        <v>677.54</v>
      </c>
      <c r="H191" s="216">
        <f>214.224+1.13+55.986</f>
        <v>271.33999999999997</v>
      </c>
      <c r="I191" s="207">
        <f t="shared" si="22"/>
        <v>40.047820054904506</v>
      </c>
    </row>
    <row r="192" spans="1:9" ht="63">
      <c r="A192" s="143" t="s">
        <v>350</v>
      </c>
      <c r="B192" s="140" t="s">
        <v>4</v>
      </c>
      <c r="C192" s="140" t="s">
        <v>166</v>
      </c>
      <c r="D192" s="140" t="s">
        <v>165</v>
      </c>
      <c r="E192" s="140" t="s">
        <v>230</v>
      </c>
      <c r="F192" s="140" t="s">
        <v>351</v>
      </c>
      <c r="G192" s="216">
        <f>306.2+36</f>
        <v>342.2</v>
      </c>
      <c r="H192" s="216">
        <v>189.84</v>
      </c>
      <c r="I192" s="207">
        <f t="shared" si="22"/>
        <v>55.476329631794272</v>
      </c>
    </row>
    <row r="193" spans="1:9" ht="63">
      <c r="A193" s="134" t="s">
        <v>318</v>
      </c>
      <c r="B193" s="113" t="s">
        <v>4</v>
      </c>
      <c r="C193" s="113" t="s">
        <v>166</v>
      </c>
      <c r="D193" s="113" t="s">
        <v>165</v>
      </c>
      <c r="E193" s="113" t="s">
        <v>231</v>
      </c>
      <c r="F193" s="113"/>
      <c r="G193" s="214">
        <f>G194</f>
        <v>635</v>
      </c>
      <c r="H193" s="214">
        <f>H194</f>
        <v>397.72399999999999</v>
      </c>
      <c r="I193" s="207">
        <f t="shared" si="22"/>
        <v>62.633700787401573</v>
      </c>
    </row>
    <row r="194" spans="1:9" ht="63">
      <c r="A194" s="143" t="s">
        <v>350</v>
      </c>
      <c r="B194" s="140" t="s">
        <v>4</v>
      </c>
      <c r="C194" s="140" t="s">
        <v>166</v>
      </c>
      <c r="D194" s="140" t="s">
        <v>165</v>
      </c>
      <c r="E194" s="140" t="s">
        <v>231</v>
      </c>
      <c r="F194" s="140" t="s">
        <v>351</v>
      </c>
      <c r="G194" s="216">
        <v>635</v>
      </c>
      <c r="H194" s="216">
        <v>397.72399999999999</v>
      </c>
      <c r="I194" s="207">
        <f t="shared" si="22"/>
        <v>62.633700787401573</v>
      </c>
    </row>
    <row r="195" spans="1:9" ht="204.75">
      <c r="A195" s="144" t="s">
        <v>319</v>
      </c>
      <c r="B195" s="113" t="s">
        <v>4</v>
      </c>
      <c r="C195" s="113" t="s">
        <v>166</v>
      </c>
      <c r="D195" s="113" t="s">
        <v>165</v>
      </c>
      <c r="E195" s="113" t="s">
        <v>232</v>
      </c>
      <c r="F195" s="113"/>
      <c r="G195" s="214">
        <f>G196</f>
        <v>3596.5990000000002</v>
      </c>
      <c r="H195" s="214">
        <f>H196</f>
        <v>1235.136</v>
      </c>
      <c r="I195" s="207">
        <f t="shared" si="22"/>
        <v>34.341776773001378</v>
      </c>
    </row>
    <row r="196" spans="1:9" ht="141.75">
      <c r="A196" s="143" t="s">
        <v>348</v>
      </c>
      <c r="B196" s="140" t="s">
        <v>4</v>
      </c>
      <c r="C196" s="140" t="s">
        <v>166</v>
      </c>
      <c r="D196" s="140" t="s">
        <v>165</v>
      </c>
      <c r="E196" s="140" t="s">
        <v>232</v>
      </c>
      <c r="F196" s="140" t="s">
        <v>349</v>
      </c>
      <c r="G196" s="216">
        <f>2762.371+834.228</f>
        <v>3596.5990000000002</v>
      </c>
      <c r="H196" s="216">
        <f>948.78+286.356</f>
        <v>1235.136</v>
      </c>
      <c r="I196" s="207">
        <f t="shared" si="22"/>
        <v>34.341776773001378</v>
      </c>
    </row>
    <row r="197" spans="1:9" ht="31.5">
      <c r="A197" s="166" t="s">
        <v>25</v>
      </c>
      <c r="B197" s="167" t="s">
        <v>4</v>
      </c>
      <c r="C197" s="167" t="s">
        <v>163</v>
      </c>
      <c r="D197" s="167" t="s">
        <v>161</v>
      </c>
      <c r="E197" s="167"/>
      <c r="F197" s="167"/>
      <c r="G197" s="213">
        <f t="shared" ref="G197:H203" si="23">G198</f>
        <v>899.96799999999996</v>
      </c>
      <c r="H197" s="213">
        <f t="shared" si="23"/>
        <v>436.87799999999999</v>
      </c>
      <c r="I197" s="206">
        <f t="shared" si="22"/>
        <v>48.543725999146638</v>
      </c>
    </row>
    <row r="198" spans="1:9" ht="15.75">
      <c r="A198" s="166" t="s">
        <v>41</v>
      </c>
      <c r="B198" s="167" t="s">
        <v>4</v>
      </c>
      <c r="C198" s="167" t="s">
        <v>163</v>
      </c>
      <c r="D198" s="167" t="s">
        <v>165</v>
      </c>
      <c r="E198" s="167"/>
      <c r="F198" s="167"/>
      <c r="G198" s="213">
        <f t="shared" si="23"/>
        <v>899.96799999999996</v>
      </c>
      <c r="H198" s="213">
        <f t="shared" si="23"/>
        <v>436.87799999999999</v>
      </c>
      <c r="I198" s="206">
        <f t="shared" si="22"/>
        <v>48.543725999146638</v>
      </c>
    </row>
    <row r="199" spans="1:9" ht="47.25">
      <c r="A199" s="134" t="s">
        <v>241</v>
      </c>
      <c r="B199" s="113" t="s">
        <v>4</v>
      </c>
      <c r="C199" s="113" t="s">
        <v>163</v>
      </c>
      <c r="D199" s="113" t="s">
        <v>165</v>
      </c>
      <c r="E199" s="113" t="s">
        <v>240</v>
      </c>
      <c r="F199" s="113"/>
      <c r="G199" s="214">
        <f t="shared" si="23"/>
        <v>899.96799999999996</v>
      </c>
      <c r="H199" s="214">
        <f t="shared" si="23"/>
        <v>436.87799999999999</v>
      </c>
      <c r="I199" s="207">
        <f t="shared" si="22"/>
        <v>48.543725999146638</v>
      </c>
    </row>
    <row r="200" spans="1:9" ht="31.5">
      <c r="A200" s="134" t="s">
        <v>258</v>
      </c>
      <c r="B200" s="113" t="s">
        <v>4</v>
      </c>
      <c r="C200" s="113" t="s">
        <v>163</v>
      </c>
      <c r="D200" s="113" t="s">
        <v>165</v>
      </c>
      <c r="E200" s="113" t="s">
        <v>257</v>
      </c>
      <c r="F200" s="113"/>
      <c r="G200" s="214">
        <f t="shared" si="23"/>
        <v>899.96799999999996</v>
      </c>
      <c r="H200" s="214">
        <f t="shared" si="23"/>
        <v>436.87799999999999</v>
      </c>
      <c r="I200" s="207">
        <f t="shared" si="22"/>
        <v>48.543725999146638</v>
      </c>
    </row>
    <row r="201" spans="1:9" ht="15.75">
      <c r="A201" s="134" t="s">
        <v>11</v>
      </c>
      <c r="B201" s="113" t="s">
        <v>4</v>
      </c>
      <c r="C201" s="113" t="s">
        <v>163</v>
      </c>
      <c r="D201" s="113" t="s">
        <v>165</v>
      </c>
      <c r="E201" s="113" t="s">
        <v>259</v>
      </c>
      <c r="F201" s="113"/>
      <c r="G201" s="214">
        <f t="shared" si="23"/>
        <v>899.96799999999996</v>
      </c>
      <c r="H201" s="214">
        <f t="shared" si="23"/>
        <v>436.87799999999999</v>
      </c>
      <c r="I201" s="207">
        <f t="shared" si="22"/>
        <v>48.543725999146638</v>
      </c>
    </row>
    <row r="202" spans="1:9" ht="15.75">
      <c r="A202" s="134" t="s">
        <v>267</v>
      </c>
      <c r="B202" s="113" t="s">
        <v>4</v>
      </c>
      <c r="C202" s="113" t="s">
        <v>163</v>
      </c>
      <c r="D202" s="113" t="s">
        <v>165</v>
      </c>
      <c r="E202" s="113" t="s">
        <v>266</v>
      </c>
      <c r="F202" s="113"/>
      <c r="G202" s="214">
        <f t="shared" si="23"/>
        <v>899.96799999999996</v>
      </c>
      <c r="H202" s="214">
        <f t="shared" si="23"/>
        <v>436.87799999999999</v>
      </c>
      <c r="I202" s="207">
        <f t="shared" si="22"/>
        <v>48.543725999146638</v>
      </c>
    </row>
    <row r="203" spans="1:9" ht="31.5">
      <c r="A203" s="134" t="s">
        <v>320</v>
      </c>
      <c r="B203" s="113" t="s">
        <v>4</v>
      </c>
      <c r="C203" s="113" t="s">
        <v>163</v>
      </c>
      <c r="D203" s="113" t="s">
        <v>165</v>
      </c>
      <c r="E203" s="113" t="s">
        <v>233</v>
      </c>
      <c r="F203" s="113"/>
      <c r="G203" s="214">
        <f t="shared" si="23"/>
        <v>899.96799999999996</v>
      </c>
      <c r="H203" s="214">
        <f t="shared" si="23"/>
        <v>436.87799999999999</v>
      </c>
      <c r="I203" s="207">
        <f t="shared" si="22"/>
        <v>48.543725999146638</v>
      </c>
    </row>
    <row r="204" spans="1:9" ht="31.5">
      <c r="A204" s="143" t="s">
        <v>352</v>
      </c>
      <c r="B204" s="140" t="s">
        <v>4</v>
      </c>
      <c r="C204" s="140" t="s">
        <v>163</v>
      </c>
      <c r="D204" s="140" t="s">
        <v>165</v>
      </c>
      <c r="E204" s="140" t="s">
        <v>233</v>
      </c>
      <c r="F204" s="140" t="s">
        <v>353</v>
      </c>
      <c r="G204" s="216">
        <v>899.96799999999996</v>
      </c>
      <c r="H204" s="216">
        <v>436.87799999999999</v>
      </c>
      <c r="I204" s="207">
        <f t="shared" si="22"/>
        <v>48.543725999146638</v>
      </c>
    </row>
    <row r="205" spans="1:9" ht="31.5">
      <c r="A205" s="166" t="s">
        <v>114</v>
      </c>
      <c r="B205" s="167" t="s">
        <v>4</v>
      </c>
      <c r="C205" s="167" t="s">
        <v>159</v>
      </c>
      <c r="D205" s="167" t="s">
        <v>161</v>
      </c>
      <c r="E205" s="167"/>
      <c r="F205" s="167"/>
      <c r="G205" s="213">
        <f t="shared" ref="G205:H211" si="24">G206</f>
        <v>990</v>
      </c>
      <c r="H205" s="213">
        <f t="shared" si="24"/>
        <v>468.79140000000001</v>
      </c>
      <c r="I205" s="206">
        <f t="shared" si="22"/>
        <v>47.352666666666664</v>
      </c>
    </row>
    <row r="206" spans="1:9" ht="15.75">
      <c r="A206" s="166" t="s">
        <v>116</v>
      </c>
      <c r="B206" s="167" t="s">
        <v>4</v>
      </c>
      <c r="C206" s="167" t="s">
        <v>159</v>
      </c>
      <c r="D206" s="167" t="s">
        <v>158</v>
      </c>
      <c r="E206" s="167"/>
      <c r="F206" s="167"/>
      <c r="G206" s="213">
        <f t="shared" si="24"/>
        <v>990</v>
      </c>
      <c r="H206" s="213">
        <f t="shared" si="24"/>
        <v>468.79140000000001</v>
      </c>
      <c r="I206" s="206">
        <f t="shared" si="22"/>
        <v>47.352666666666664</v>
      </c>
    </row>
    <row r="207" spans="1:9" ht="31.5">
      <c r="A207" s="134" t="s">
        <v>272</v>
      </c>
      <c r="B207" s="113" t="s">
        <v>4</v>
      </c>
      <c r="C207" s="113" t="s">
        <v>159</v>
      </c>
      <c r="D207" s="113" t="s">
        <v>158</v>
      </c>
      <c r="E207" s="113" t="s">
        <v>271</v>
      </c>
      <c r="F207" s="113"/>
      <c r="G207" s="214">
        <f t="shared" si="24"/>
        <v>990</v>
      </c>
      <c r="H207" s="214">
        <f t="shared" si="24"/>
        <v>468.79140000000001</v>
      </c>
      <c r="I207" s="207">
        <f t="shared" si="22"/>
        <v>47.352666666666664</v>
      </c>
    </row>
    <row r="208" spans="1:9" ht="126">
      <c r="A208" s="134" t="s">
        <v>274</v>
      </c>
      <c r="B208" s="113" t="s">
        <v>4</v>
      </c>
      <c r="C208" s="113" t="s">
        <v>159</v>
      </c>
      <c r="D208" s="113" t="s">
        <v>158</v>
      </c>
      <c r="E208" s="113" t="s">
        <v>273</v>
      </c>
      <c r="F208" s="113"/>
      <c r="G208" s="214">
        <f t="shared" si="24"/>
        <v>990</v>
      </c>
      <c r="H208" s="214">
        <f t="shared" si="24"/>
        <v>468.79140000000001</v>
      </c>
      <c r="I208" s="207">
        <f t="shared" si="22"/>
        <v>47.352666666666664</v>
      </c>
    </row>
    <row r="209" spans="1:9" ht="31.5">
      <c r="A209" s="134" t="s">
        <v>276</v>
      </c>
      <c r="B209" s="113" t="s">
        <v>4</v>
      </c>
      <c r="C209" s="113" t="s">
        <v>159</v>
      </c>
      <c r="D209" s="113" t="s">
        <v>158</v>
      </c>
      <c r="E209" s="113" t="s">
        <v>275</v>
      </c>
      <c r="F209" s="113"/>
      <c r="G209" s="214">
        <f t="shared" si="24"/>
        <v>990</v>
      </c>
      <c r="H209" s="214">
        <f t="shared" si="24"/>
        <v>468.79140000000001</v>
      </c>
      <c r="I209" s="207">
        <f t="shared" si="22"/>
        <v>47.352666666666664</v>
      </c>
    </row>
    <row r="210" spans="1:9" ht="63">
      <c r="A210" s="134" t="s">
        <v>315</v>
      </c>
      <c r="B210" s="113" t="s">
        <v>4</v>
      </c>
      <c r="C210" s="113" t="s">
        <v>159</v>
      </c>
      <c r="D210" s="113" t="s">
        <v>158</v>
      </c>
      <c r="E210" s="113" t="s">
        <v>314</v>
      </c>
      <c r="F210" s="113"/>
      <c r="G210" s="214">
        <f t="shared" si="24"/>
        <v>990</v>
      </c>
      <c r="H210" s="214">
        <f t="shared" si="24"/>
        <v>468.79140000000001</v>
      </c>
      <c r="I210" s="207">
        <f t="shared" si="22"/>
        <v>47.352666666666664</v>
      </c>
    </row>
    <row r="211" spans="1:9" ht="47.25">
      <c r="A211" s="134" t="s">
        <v>321</v>
      </c>
      <c r="B211" s="113" t="s">
        <v>4</v>
      </c>
      <c r="C211" s="113" t="s">
        <v>159</v>
      </c>
      <c r="D211" s="113" t="s">
        <v>158</v>
      </c>
      <c r="E211" s="113" t="s">
        <v>234</v>
      </c>
      <c r="F211" s="113"/>
      <c r="G211" s="214">
        <f t="shared" si="24"/>
        <v>990</v>
      </c>
      <c r="H211" s="214">
        <f t="shared" si="24"/>
        <v>468.79140000000001</v>
      </c>
      <c r="I211" s="207">
        <f t="shared" si="22"/>
        <v>47.352666666666664</v>
      </c>
    </row>
    <row r="212" spans="1:9" ht="63">
      <c r="A212" s="143" t="s">
        <v>350</v>
      </c>
      <c r="B212" s="140" t="s">
        <v>4</v>
      </c>
      <c r="C212" s="140" t="s">
        <v>159</v>
      </c>
      <c r="D212" s="140" t="s">
        <v>158</v>
      </c>
      <c r="E212" s="140" t="s">
        <v>234</v>
      </c>
      <c r="F212" s="140" t="s">
        <v>351</v>
      </c>
      <c r="G212" s="216">
        <v>990</v>
      </c>
      <c r="H212" s="216">
        <v>468.79140000000001</v>
      </c>
      <c r="I212" s="207">
        <f t="shared" si="22"/>
        <v>47.352666666666664</v>
      </c>
    </row>
    <row r="213" spans="1:9" ht="15.75">
      <c r="A213" s="145" t="s">
        <v>157</v>
      </c>
      <c r="B213" s="110"/>
      <c r="C213" s="110"/>
      <c r="D213" s="110"/>
      <c r="E213" s="110"/>
      <c r="F213" s="110"/>
      <c r="G213" s="212">
        <f>G205+G197+G180+G170+G146+G136+G109+G99+G83+G75+G67+G57+G50+G12+G39</f>
        <v>116377.47768000001</v>
      </c>
      <c r="H213" s="212">
        <f>H205+H197+H180+H170+H146+H136+H109+H99+H83+H75+H67+H57+H50+H12+H39</f>
        <v>63194.047249999996</v>
      </c>
      <c r="I213" s="205">
        <f t="shared" si="22"/>
        <v>54.3009253248837</v>
      </c>
    </row>
    <row r="215" spans="1:9">
      <c r="G215" s="222"/>
      <c r="H215" s="222"/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6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workbookViewId="0">
      <selection activeCell="F11" sqref="F11"/>
    </sheetView>
  </sheetViews>
  <sheetFormatPr defaultRowHeight="12.75"/>
  <cols>
    <col min="1" max="1" width="5.85546875" style="48" bestFit="1" customWidth="1"/>
    <col min="2" max="2" width="45.28515625" bestFit="1" customWidth="1"/>
    <col min="3" max="3" width="7.5703125" style="49" customWidth="1"/>
    <col min="4" max="4" width="11.140625" customWidth="1"/>
    <col min="5" max="5" width="13.42578125" bestFit="1" customWidth="1"/>
    <col min="6" max="6" width="15.42578125" style="170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>
      <c r="E1" s="267" t="s">
        <v>380</v>
      </c>
      <c r="F1" s="267"/>
    </row>
    <row r="2" spans="1:6" ht="15" customHeight="1">
      <c r="B2" s="50"/>
      <c r="D2" s="18"/>
      <c r="E2" s="165" t="s">
        <v>381</v>
      </c>
      <c r="F2" s="165"/>
    </row>
    <row r="3" spans="1:6" ht="15" customHeight="1">
      <c r="E3" s="235" t="s">
        <v>92</v>
      </c>
      <c r="F3" s="235"/>
    </row>
    <row r="4" spans="1:6" ht="15" customHeight="1">
      <c r="E4" s="235" t="s">
        <v>444</v>
      </c>
      <c r="F4" s="235"/>
    </row>
    <row r="5" spans="1:6" ht="12.75" customHeight="1">
      <c r="A5" s="245" t="s">
        <v>441</v>
      </c>
      <c r="B5" s="245"/>
      <c r="C5" s="245"/>
      <c r="D5" s="245"/>
      <c r="E5" s="245"/>
      <c r="F5" s="245"/>
    </row>
    <row r="6" spans="1:6" ht="12.75" customHeight="1">
      <c r="A6" s="245"/>
      <c r="B6" s="245"/>
      <c r="C6" s="245"/>
      <c r="D6" s="245"/>
      <c r="E6" s="245"/>
      <c r="F6" s="245"/>
    </row>
    <row r="7" spans="1:6" ht="12.75" customHeight="1">
      <c r="A7" s="245"/>
      <c r="B7" s="245"/>
      <c r="C7" s="245"/>
      <c r="D7" s="245"/>
      <c r="E7" s="245"/>
      <c r="F7" s="245"/>
    </row>
    <row r="8" spans="1:6" ht="0.75" hidden="1" customHeight="1">
      <c r="A8" s="263"/>
      <c r="B8" s="263"/>
      <c r="C8" s="263"/>
      <c r="D8" s="263"/>
      <c r="E8" s="263"/>
      <c r="F8" s="263"/>
    </row>
    <row r="9" spans="1:6" ht="12.75" customHeight="1">
      <c r="A9" s="268" t="s">
        <v>151</v>
      </c>
      <c r="B9" s="270" t="s">
        <v>152</v>
      </c>
      <c r="C9" s="272" t="s">
        <v>153</v>
      </c>
      <c r="D9" s="273" t="s">
        <v>404</v>
      </c>
      <c r="E9" s="273" t="s">
        <v>440</v>
      </c>
      <c r="F9" s="273" t="s">
        <v>364</v>
      </c>
    </row>
    <row r="10" spans="1:6" s="62" customFormat="1" ht="14.25" customHeight="1">
      <c r="A10" s="269"/>
      <c r="B10" s="271"/>
      <c r="C10" s="272"/>
      <c r="D10" s="273"/>
      <c r="E10" s="273" t="s">
        <v>119</v>
      </c>
      <c r="F10" s="273" t="s">
        <v>119</v>
      </c>
    </row>
    <row r="11" spans="1:6" s="10" customFormat="1" ht="85.5">
      <c r="A11" s="53"/>
      <c r="B11" s="135" t="s">
        <v>326</v>
      </c>
      <c r="C11" s="181"/>
      <c r="D11" s="180">
        <f>D18+D15+D12</f>
        <v>95654.648419999983</v>
      </c>
      <c r="E11" s="180">
        <f>E18+E15+E12</f>
        <v>54130.901590000009</v>
      </c>
      <c r="F11" s="180">
        <f>E11/D11*100</f>
        <v>56.589933143993484</v>
      </c>
    </row>
    <row r="12" spans="1:6" s="10" customFormat="1" ht="28.5">
      <c r="A12" s="53">
        <v>1</v>
      </c>
      <c r="B12" s="135" t="s">
        <v>360</v>
      </c>
      <c r="C12" s="226"/>
      <c r="D12" s="52">
        <f>SUM(D13:D14)</f>
        <v>43654.036999999997</v>
      </c>
      <c r="E12" s="52">
        <f>SUM(E13:E14)</f>
        <v>31503.558300000001</v>
      </c>
      <c r="F12" s="52">
        <f>E12/D12*100</f>
        <v>72.166425982550038</v>
      </c>
    </row>
    <row r="13" spans="1:6" s="10" customFormat="1" ht="30">
      <c r="A13" s="58" t="s">
        <v>327</v>
      </c>
      <c r="B13" s="136" t="s">
        <v>409</v>
      </c>
      <c r="C13" s="227" t="s">
        <v>18</v>
      </c>
      <c r="D13" s="51">
        <f>'приложение 4.1'!F126</f>
        <v>26788.095999999998</v>
      </c>
      <c r="E13" s="51">
        <f>'приложение 4.1'!G126</f>
        <v>26443.776000000002</v>
      </c>
      <c r="F13" s="51">
        <f t="shared" ref="F13:F24" si="0">E13/D13*100</f>
        <v>98.71465295629821</v>
      </c>
    </row>
    <row r="14" spans="1:6" s="10" customFormat="1" ht="30">
      <c r="A14" s="58" t="s">
        <v>328</v>
      </c>
      <c r="B14" s="136" t="s">
        <v>363</v>
      </c>
      <c r="C14" s="227" t="s">
        <v>18</v>
      </c>
      <c r="D14" s="51">
        <f>'приложение 4.1'!F163</f>
        <v>16865.940999999999</v>
      </c>
      <c r="E14" s="51">
        <f>'приложение 4.1'!G163</f>
        <v>5059.7822999999999</v>
      </c>
      <c r="F14" s="51">
        <f t="shared" si="0"/>
        <v>30</v>
      </c>
    </row>
    <row r="15" spans="1:6" s="10" customFormat="1" ht="28.5">
      <c r="A15" s="53" t="s">
        <v>443</v>
      </c>
      <c r="B15" s="135" t="s">
        <v>290</v>
      </c>
      <c r="C15" s="228"/>
      <c r="D15" s="52">
        <f>SUM(D16:D17)</f>
        <v>6158.3717900000001</v>
      </c>
      <c r="E15" s="52">
        <f>SUM(E16:E17)</f>
        <v>3556.223</v>
      </c>
      <c r="F15" s="52">
        <f>E15/D15*100</f>
        <v>57.746156309929439</v>
      </c>
    </row>
    <row r="16" spans="1:6" s="10" customFormat="1" ht="30">
      <c r="A16" s="58" t="s">
        <v>329</v>
      </c>
      <c r="B16" s="136" t="s">
        <v>409</v>
      </c>
      <c r="C16" s="227" t="s">
        <v>18</v>
      </c>
      <c r="D16" s="51">
        <f>'приложение 4.1'!F130</f>
        <v>5475.29486</v>
      </c>
      <c r="E16" s="51">
        <f>'приложение 4.1'!G130</f>
        <v>3556.223</v>
      </c>
      <c r="F16" s="51">
        <f t="shared" si="0"/>
        <v>64.950346801961999</v>
      </c>
    </row>
    <row r="17" spans="1:6" s="10" customFormat="1" ht="60">
      <c r="A17" s="58" t="s">
        <v>331</v>
      </c>
      <c r="B17" s="136" t="s">
        <v>309</v>
      </c>
      <c r="C17" s="227" t="s">
        <v>18</v>
      </c>
      <c r="D17" s="51">
        <f>'приложение 4.1'!F160</f>
        <v>683.07692999999995</v>
      </c>
      <c r="E17" s="51">
        <f>'приложение 4.1'!G160</f>
        <v>0</v>
      </c>
      <c r="F17" s="51">
        <f t="shared" si="0"/>
        <v>0</v>
      </c>
    </row>
    <row r="18" spans="1:6" s="10" customFormat="1" ht="14.25">
      <c r="A18" s="53">
        <v>2</v>
      </c>
      <c r="B18" s="135" t="s">
        <v>342</v>
      </c>
      <c r="C18" s="137"/>
      <c r="D18" s="52">
        <f>SUM(D19:D24)</f>
        <v>45842.239629999996</v>
      </c>
      <c r="E18" s="52">
        <f>SUM(E19:E24)</f>
        <v>19071.120290000003</v>
      </c>
      <c r="F18" s="52">
        <f t="shared" si="0"/>
        <v>41.601633000320334</v>
      </c>
    </row>
    <row r="19" spans="1:6" ht="45">
      <c r="A19" s="58" t="s">
        <v>329</v>
      </c>
      <c r="B19" s="14" t="s">
        <v>330</v>
      </c>
      <c r="C19" s="54" t="s">
        <v>16</v>
      </c>
      <c r="D19" s="51">
        <f>'приложение 4.1'!F99</f>
        <v>655</v>
      </c>
      <c r="E19" s="51">
        <f>'приложение 4.1'!G99</f>
        <v>322.5</v>
      </c>
      <c r="F19" s="51">
        <f>E19/D19*100</f>
        <v>49.236641221374043</v>
      </c>
    </row>
    <row r="20" spans="1:6" ht="30">
      <c r="A20" s="58" t="s">
        <v>331</v>
      </c>
      <c r="B20" s="14" t="s">
        <v>332</v>
      </c>
      <c r="C20" s="54" t="s">
        <v>40</v>
      </c>
      <c r="D20" s="51">
        <f>'приложение 4.1'!F74</f>
        <v>900</v>
      </c>
      <c r="E20" s="51">
        <f>'приложение 4.1'!G74</f>
        <v>0</v>
      </c>
      <c r="F20" s="51">
        <f t="shared" si="0"/>
        <v>0</v>
      </c>
    </row>
    <row r="21" spans="1:6" s="57" customFormat="1" ht="60">
      <c r="A21" s="58" t="s">
        <v>333</v>
      </c>
      <c r="B21" s="55" t="s">
        <v>334</v>
      </c>
      <c r="C21" s="54" t="s">
        <v>419</v>
      </c>
      <c r="D21" s="51">
        <f>'приложение 4.1'!F88+'приложение 4.1'!F90+'приложение 4.1'!F92+'приложение 4.1'!F124+'приложение 4.1'!F147+'приложение 4.1'!F151+'приложение 4.1'!F153+'приложение 4.1'!F155+'приложение 4.1'!F157+'приложение 4.1'!F97</f>
        <v>30951.800939999997</v>
      </c>
      <c r="E21" s="51">
        <f>'приложение 4.1'!G88+'приложение 4.1'!G90+'приложение 4.1'!G92+'приложение 4.1'!G124+'приложение 4.1'!G147+'приложение 4.1'!G151+'приложение 4.1'!G153+'приложение 4.1'!G155+'приложение 4.1'!G157+'приложение 4.1'!G97</f>
        <v>12586.22854</v>
      </c>
      <c r="F21" s="51">
        <f t="shared" si="0"/>
        <v>40.663961894813092</v>
      </c>
    </row>
    <row r="22" spans="1:6" ht="60">
      <c r="A22" s="58" t="s">
        <v>335</v>
      </c>
      <c r="B22" s="14" t="s">
        <v>336</v>
      </c>
      <c r="C22" s="54" t="s">
        <v>154</v>
      </c>
      <c r="D22" s="70">
        <f>'приложение 4.1'!F177+'приложение 4.1'!F210</f>
        <v>12643.938689999999</v>
      </c>
      <c r="E22" s="70">
        <f>'приложение 4.1'!G177+'приложение 4.1'!G210</f>
        <v>5999.90175</v>
      </c>
      <c r="F22" s="51">
        <f t="shared" si="0"/>
        <v>47.452790598749736</v>
      </c>
    </row>
    <row r="23" spans="1:6" ht="30">
      <c r="A23" s="58" t="s">
        <v>337</v>
      </c>
      <c r="B23" s="56" t="s">
        <v>338</v>
      </c>
      <c r="C23" s="54" t="s">
        <v>19</v>
      </c>
      <c r="D23" s="70">
        <f>'приложение 4.1'!F166</f>
        <v>681.5</v>
      </c>
      <c r="E23" s="70">
        <f>'приложение 4.1'!G166</f>
        <v>162.49</v>
      </c>
      <c r="F23" s="51">
        <f t="shared" si="0"/>
        <v>23.842993396918562</v>
      </c>
    </row>
    <row r="24" spans="1:6" ht="78.75">
      <c r="A24" s="58" t="s">
        <v>339</v>
      </c>
      <c r="B24" s="59" t="s">
        <v>340</v>
      </c>
      <c r="C24" s="60" t="s">
        <v>28</v>
      </c>
      <c r="D24" s="138">
        <f>'приложение 4.1'!F94</f>
        <v>10</v>
      </c>
      <c r="E24" s="138">
        <f>'приложение 4.1'!G94</f>
        <v>0</v>
      </c>
      <c r="F24" s="51">
        <f t="shared" si="0"/>
        <v>0</v>
      </c>
    </row>
  </sheetData>
  <mergeCells count="10">
    <mergeCell ref="E4:F4"/>
    <mergeCell ref="E3:F3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2023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2023-07-21T12:01:43Z</cp:lastPrinted>
  <dcterms:created xsi:type="dcterms:W3CDTF">1996-10-08T23:32:33Z</dcterms:created>
  <dcterms:modified xsi:type="dcterms:W3CDTF">2023-07-27T08:29:21Z</dcterms:modified>
</cp:coreProperties>
</file>