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6.200\all_doc\Ефремова\Совет депутатов\сессии 2023\5 сессия 27.04.2023\27.04.2023\"/>
    </mc:Choice>
  </mc:AlternateContent>
  <xr:revisionPtr revIDLastSave="0" documentId="13_ncr:1_{E1B54FC5-4CE9-414E-BA60-BAAF5C5A68D2}" xr6:coauthVersionLast="47" xr6:coauthVersionMax="47" xr10:uidLastSave="{00000000-0000-0000-0000-000000000000}"/>
  <bookViews>
    <workbookView xWindow="-120" yWindow="-120" windowWidth="21840" windowHeight="13140" firstSheet="5" activeTab="9" xr2:uid="{00000000-000D-0000-FFFF-FFFF00000000}"/>
  </bookViews>
  <sheets>
    <sheet name="приложение 2 на 23" sheetId="23" r:id="rId1"/>
    <sheet name="приложение 2 с КЦ" sheetId="22" r:id="rId2"/>
    <sheet name="ПРИЛОЖЕНИЕ 2 на 24" sheetId="14" r:id="rId3"/>
    <sheet name="ПРИЛОЖЕНИЕ 2 на 24 КЦ" sheetId="25" r:id="rId4"/>
    <sheet name="ПРИЛОЖЕНИЕ 2 на 2025 год" sheetId="24" r:id="rId5"/>
    <sheet name="ПРИЛОЖЕНИЕ 2 на 2025" sheetId="26" r:id="rId6"/>
    <sheet name="ПРИЛОЖЕНИЕ 3" sheetId="16" r:id="rId7"/>
    <sheet name="ПРИЛОЖЕНИЕ 5" sheetId="17" r:id="rId8"/>
    <sheet name="приложение 5.1 " sheetId="33" r:id="rId9"/>
    <sheet name="приложение 6" sheetId="30" r:id="rId10"/>
    <sheet name="ПРИЛОЖЕНИЕ 7" sheetId="21" r:id="rId11"/>
  </sheets>
  <calcPr calcId="191029"/>
</workbook>
</file>

<file path=xl/calcChain.xml><?xml version="1.0" encoding="utf-8"?>
<calcChain xmlns="http://schemas.openxmlformats.org/spreadsheetml/2006/main">
  <c r="H62" i="33" l="1"/>
  <c r="F138" i="33"/>
  <c r="F143" i="33"/>
  <c r="F107" i="33"/>
  <c r="F74" i="33"/>
  <c r="F73" i="33"/>
  <c r="F22" i="33"/>
  <c r="G207" i="30"/>
  <c r="G199" i="30"/>
  <c r="G197" i="30"/>
  <c r="G191" i="30"/>
  <c r="G190" i="30"/>
  <c r="G182" i="30"/>
  <c r="G160" i="30"/>
  <c r="G157" i="30"/>
  <c r="G122" i="30"/>
  <c r="G132" i="30"/>
  <c r="G120" i="30"/>
  <c r="G107" i="30"/>
  <c r="G86" i="30"/>
  <c r="G85" i="30" s="1"/>
  <c r="G87" i="30"/>
  <c r="G91" i="30"/>
  <c r="G89" i="30"/>
  <c r="G81" i="30"/>
  <c r="G63" i="30"/>
  <c r="G38" i="30"/>
  <c r="G22" i="30"/>
  <c r="G18" i="30"/>
  <c r="G50" i="30"/>
  <c r="G136" i="30"/>
  <c r="I89" i="30"/>
  <c r="G126" i="30"/>
  <c r="G128" i="30"/>
  <c r="G168" i="30"/>
  <c r="G153" i="30"/>
  <c r="G93" i="30"/>
  <c r="G166" i="30"/>
  <c r="G73" i="30"/>
  <c r="I190" i="30" l="1"/>
  <c r="H190" i="30"/>
  <c r="I199" i="30"/>
  <c r="H199" i="30"/>
  <c r="G159" i="30" l="1"/>
  <c r="E11" i="17"/>
  <c r="F11" i="17"/>
  <c r="E10" i="17"/>
  <c r="F10" i="17"/>
  <c r="F180" i="33"/>
  <c r="F95" i="33"/>
  <c r="F92" i="33"/>
  <c r="F134" i="33"/>
  <c r="F131" i="33"/>
  <c r="G62" i="33"/>
  <c r="G13" i="33"/>
  <c r="G12" i="33"/>
  <c r="G11" i="33" s="1"/>
  <c r="G10" i="33" s="1"/>
  <c r="H158" i="33"/>
  <c r="G170" i="33" l="1"/>
  <c r="G171" i="33"/>
  <c r="H171" i="33"/>
  <c r="H170" i="33" s="1"/>
  <c r="G172" i="33"/>
  <c r="H172" i="33"/>
  <c r="F172" i="33"/>
  <c r="F171" i="33" s="1"/>
  <c r="F170" i="33" s="1"/>
  <c r="G112" i="33"/>
  <c r="H112" i="33"/>
  <c r="F112" i="33"/>
  <c r="F87" i="33"/>
  <c r="C17" i="16"/>
  <c r="D33" i="22"/>
  <c r="E40" i="22"/>
  <c r="D31" i="23"/>
  <c r="E31" i="23" s="1"/>
  <c r="E41" i="23"/>
  <c r="G156" i="30" l="1"/>
  <c r="I155" i="30"/>
  <c r="H161" i="30"/>
  <c r="H155" i="30" s="1"/>
  <c r="I161" i="30"/>
  <c r="G161" i="30"/>
  <c r="H97" i="30"/>
  <c r="I97" i="30"/>
  <c r="G97" i="30"/>
  <c r="F111" i="33" l="1"/>
  <c r="F110" i="33" s="1"/>
  <c r="F109" i="33" s="1"/>
  <c r="F125" i="33"/>
  <c r="F68" i="33"/>
  <c r="F67" i="33" s="1"/>
  <c r="F66" i="33" s="1"/>
  <c r="F61" i="33"/>
  <c r="G189" i="30" l="1"/>
  <c r="H189" i="30"/>
  <c r="I189" i="30"/>
  <c r="H156" i="30"/>
  <c r="I156" i="30"/>
  <c r="E22" i="17" l="1"/>
  <c r="F22" i="17"/>
  <c r="F24" i="17"/>
  <c r="G179" i="33"/>
  <c r="G178" i="33" s="1"/>
  <c r="G177" i="33" s="1"/>
  <c r="E19" i="21" s="1"/>
  <c r="H179" i="33"/>
  <c r="H178" i="33" s="1"/>
  <c r="H177" i="33" s="1"/>
  <c r="F19" i="21" s="1"/>
  <c r="F179" i="33"/>
  <c r="F178" i="33" s="1"/>
  <c r="F177" i="33" s="1"/>
  <c r="D19" i="21" s="1"/>
  <c r="G175" i="33"/>
  <c r="G174" i="33" s="1"/>
  <c r="H175" i="33"/>
  <c r="H174" i="33" s="1"/>
  <c r="F175" i="33"/>
  <c r="F174" i="33" s="1"/>
  <c r="G167" i="33"/>
  <c r="G166" i="33" s="1"/>
  <c r="G165" i="33" s="1"/>
  <c r="E26" i="21" s="1"/>
  <c r="H167" i="33"/>
  <c r="H166" i="33" s="1"/>
  <c r="H165" i="33" s="1"/>
  <c r="F26" i="21" s="1"/>
  <c r="F167" i="33"/>
  <c r="F166" i="33" s="1"/>
  <c r="F165" i="33" s="1"/>
  <c r="D26" i="21" s="1"/>
  <c r="G160" i="33"/>
  <c r="G159" i="33" s="1"/>
  <c r="H160" i="33"/>
  <c r="H159" i="33" s="1"/>
  <c r="F160" i="33"/>
  <c r="F159" i="33" s="1"/>
  <c r="G163" i="33"/>
  <c r="G162" i="33" s="1"/>
  <c r="H163" i="33"/>
  <c r="H162" i="33" s="1"/>
  <c r="F163" i="33"/>
  <c r="F162" i="33" s="1"/>
  <c r="G156" i="33"/>
  <c r="G155" i="33" s="1"/>
  <c r="H156" i="33"/>
  <c r="H155" i="33" s="1"/>
  <c r="F156" i="33"/>
  <c r="F155" i="33" s="1"/>
  <c r="G153" i="33"/>
  <c r="G152" i="33" s="1"/>
  <c r="H153" i="33"/>
  <c r="H152" i="33" s="1"/>
  <c r="F153" i="33"/>
  <c r="F152" i="33" s="1"/>
  <c r="G150" i="33"/>
  <c r="G149" i="33" s="1"/>
  <c r="H150" i="33"/>
  <c r="H149" i="33" s="1"/>
  <c r="F150" i="33"/>
  <c r="F149" i="33" s="1"/>
  <c r="G147" i="33"/>
  <c r="H147" i="33"/>
  <c r="F147" i="33"/>
  <c r="G145" i="33"/>
  <c r="G144" i="33" s="1"/>
  <c r="H145" i="33"/>
  <c r="F145" i="33"/>
  <c r="G142" i="33"/>
  <c r="H142" i="33"/>
  <c r="F142" i="33"/>
  <c r="G140" i="33"/>
  <c r="H140" i="33"/>
  <c r="H139" i="33" s="1"/>
  <c r="F140" i="33"/>
  <c r="G136" i="33"/>
  <c r="G135" i="33" s="1"/>
  <c r="H136" i="33"/>
  <c r="H135" i="33" s="1"/>
  <c r="F136" i="33"/>
  <c r="F135" i="33" s="1"/>
  <c r="H132" i="33"/>
  <c r="G133" i="33"/>
  <c r="G132" i="33" s="1"/>
  <c r="H133" i="33"/>
  <c r="F133" i="33"/>
  <c r="F132" i="33" s="1"/>
  <c r="G130" i="33"/>
  <c r="G129" i="33" s="1"/>
  <c r="H130" i="33"/>
  <c r="H129" i="33" s="1"/>
  <c r="F130" i="33"/>
  <c r="F129" i="33" s="1"/>
  <c r="G127" i="33"/>
  <c r="G126" i="33" s="1"/>
  <c r="H127" i="33"/>
  <c r="H126" i="33" s="1"/>
  <c r="F127" i="33"/>
  <c r="F126" i="33" s="1"/>
  <c r="G124" i="33"/>
  <c r="G123" i="33" s="1"/>
  <c r="H124" i="33"/>
  <c r="H123" i="33" s="1"/>
  <c r="F124" i="33"/>
  <c r="F123" i="33" s="1"/>
  <c r="G121" i="33"/>
  <c r="G120" i="33" s="1"/>
  <c r="H121" i="33"/>
  <c r="H120" i="33" s="1"/>
  <c r="F121" i="33"/>
  <c r="F120" i="33" s="1"/>
  <c r="G118" i="33"/>
  <c r="G117" i="33" s="1"/>
  <c r="H118" i="33"/>
  <c r="H117" i="33" s="1"/>
  <c r="F118" i="33"/>
  <c r="F117" i="33" s="1"/>
  <c r="G115" i="33"/>
  <c r="G114" i="33" s="1"/>
  <c r="H115" i="33"/>
  <c r="H114" i="33" s="1"/>
  <c r="F115" i="33"/>
  <c r="F114" i="33" s="1"/>
  <c r="G109" i="33"/>
  <c r="G110" i="33"/>
  <c r="H110" i="33"/>
  <c r="H109" i="33" s="1"/>
  <c r="G106" i="33"/>
  <c r="G105" i="33" s="1"/>
  <c r="G104" i="33" s="1"/>
  <c r="E22" i="21" s="1"/>
  <c r="H106" i="33"/>
  <c r="H105" i="33" s="1"/>
  <c r="H104" i="33" s="1"/>
  <c r="F22" i="21" s="1"/>
  <c r="F106" i="33"/>
  <c r="F105" i="33" s="1"/>
  <c r="F104" i="33" s="1"/>
  <c r="D22" i="21" s="1"/>
  <c r="G102" i="33"/>
  <c r="G101" i="33" s="1"/>
  <c r="H102" i="33"/>
  <c r="H101" i="33" s="1"/>
  <c r="F102" i="33"/>
  <c r="F101" i="33" s="1"/>
  <c r="G99" i="33"/>
  <c r="G98" i="33" s="1"/>
  <c r="H99" i="33"/>
  <c r="H98" i="33" s="1"/>
  <c r="F99" i="33"/>
  <c r="F98" i="33" s="1"/>
  <c r="G90" i="33"/>
  <c r="H90" i="33"/>
  <c r="G94" i="33"/>
  <c r="G93" i="33" s="1"/>
  <c r="H94" i="33"/>
  <c r="H93" i="33" s="1"/>
  <c r="F94" i="33"/>
  <c r="F93" i="33" s="1"/>
  <c r="F91" i="33"/>
  <c r="F90" i="33" s="1"/>
  <c r="G86" i="33"/>
  <c r="G85" i="33" s="1"/>
  <c r="E16" i="21" s="1"/>
  <c r="H86" i="33"/>
  <c r="H85" i="33" s="1"/>
  <c r="F86" i="33"/>
  <c r="F85" i="33" s="1"/>
  <c r="D16" i="21" s="1"/>
  <c r="G80" i="33"/>
  <c r="G79" i="33" s="1"/>
  <c r="H80" i="33"/>
  <c r="H79" i="33" s="1"/>
  <c r="F80" i="33"/>
  <c r="F79" i="33" s="1"/>
  <c r="G76" i="33"/>
  <c r="G77" i="33"/>
  <c r="H77" i="33"/>
  <c r="H76" i="33" s="1"/>
  <c r="F77" i="33"/>
  <c r="F76" i="33" s="1"/>
  <c r="G74" i="33"/>
  <c r="G73" i="33" s="1"/>
  <c r="H74" i="33"/>
  <c r="H73" i="33" s="1"/>
  <c r="G71" i="33"/>
  <c r="G70" i="33" s="1"/>
  <c r="H71" i="33"/>
  <c r="H70" i="33" s="1"/>
  <c r="F71" i="33"/>
  <c r="F70" i="33" s="1"/>
  <c r="G67" i="33"/>
  <c r="G66" i="33" s="1"/>
  <c r="H67" i="33"/>
  <c r="H66" i="33" s="1"/>
  <c r="G64" i="33"/>
  <c r="G63" i="33" s="1"/>
  <c r="H64" i="33"/>
  <c r="H63" i="33" s="1"/>
  <c r="F64" i="33"/>
  <c r="F63" i="33" s="1"/>
  <c r="G60" i="33"/>
  <c r="G59" i="33" s="1"/>
  <c r="H60" i="33"/>
  <c r="H59" i="33" s="1"/>
  <c r="F60" i="33"/>
  <c r="F59" i="33" s="1"/>
  <c r="G57" i="33"/>
  <c r="G56" i="33" s="1"/>
  <c r="H57" i="33"/>
  <c r="H56" i="33" s="1"/>
  <c r="F57" i="33"/>
  <c r="F56" i="33" s="1"/>
  <c r="G54" i="33"/>
  <c r="G53" i="33" s="1"/>
  <c r="H54" i="33"/>
  <c r="H53" i="33" s="1"/>
  <c r="F54" i="33"/>
  <c r="F53" i="33" s="1"/>
  <c r="G51" i="33"/>
  <c r="G50" i="33" s="1"/>
  <c r="H51" i="33"/>
  <c r="H50" i="33" s="1"/>
  <c r="F51" i="33"/>
  <c r="F50" i="33" s="1"/>
  <c r="G48" i="33"/>
  <c r="G47" i="33" s="1"/>
  <c r="H48" i="33"/>
  <c r="H47" i="33" s="1"/>
  <c r="F48" i="33"/>
  <c r="F47" i="33" s="1"/>
  <c r="G45" i="33"/>
  <c r="G44" i="33" s="1"/>
  <c r="H45" i="33"/>
  <c r="H44" i="33" s="1"/>
  <c r="F45" i="33"/>
  <c r="F44" i="33" s="1"/>
  <c r="G42" i="33"/>
  <c r="G41" i="33" s="1"/>
  <c r="H42" i="33"/>
  <c r="H41" i="33" s="1"/>
  <c r="F42" i="33"/>
  <c r="F41" i="33" s="1"/>
  <c r="G36" i="33"/>
  <c r="G35" i="33" s="1"/>
  <c r="G34" i="33" s="1"/>
  <c r="H36" i="33"/>
  <c r="H35" i="33" s="1"/>
  <c r="H34" i="33" s="1"/>
  <c r="F36" i="33"/>
  <c r="F35" i="33" s="1"/>
  <c r="F34" i="33" s="1"/>
  <c r="G32" i="33"/>
  <c r="G31" i="33" s="1"/>
  <c r="H32" i="33"/>
  <c r="H31" i="33" s="1"/>
  <c r="F32" i="33"/>
  <c r="F31" i="33" s="1"/>
  <c r="G29" i="33"/>
  <c r="G28" i="33" s="1"/>
  <c r="H29" i="33"/>
  <c r="H28" i="33" s="1"/>
  <c r="F29" i="33"/>
  <c r="F28" i="33" s="1"/>
  <c r="G24" i="33"/>
  <c r="G23" i="33" s="1"/>
  <c r="H24" i="33"/>
  <c r="F24" i="33"/>
  <c r="F23" i="33" s="1"/>
  <c r="H23" i="33"/>
  <c r="F14" i="33"/>
  <c r="G21" i="33"/>
  <c r="G20" i="33" s="1"/>
  <c r="H21" i="33"/>
  <c r="H20" i="33" s="1"/>
  <c r="F21" i="33"/>
  <c r="F20" i="33" s="1"/>
  <c r="G18" i="33"/>
  <c r="H18" i="33"/>
  <c r="F18" i="33"/>
  <c r="G16" i="33"/>
  <c r="H16" i="33"/>
  <c r="F16" i="33"/>
  <c r="G14" i="33"/>
  <c r="H14" i="33"/>
  <c r="F62" i="33" l="1"/>
  <c r="F39" i="33" s="1"/>
  <c r="F38" i="33" s="1"/>
  <c r="G27" i="33"/>
  <c r="G26" i="33" s="1"/>
  <c r="G108" i="33"/>
  <c r="H144" i="33"/>
  <c r="H108" i="33"/>
  <c r="F108" i="33"/>
  <c r="D23" i="21" s="1"/>
  <c r="F139" i="33"/>
  <c r="H13" i="33"/>
  <c r="H12" i="33" s="1"/>
  <c r="H11" i="33" s="1"/>
  <c r="F97" i="33"/>
  <c r="D21" i="21" s="1"/>
  <c r="G40" i="33"/>
  <c r="H138" i="33"/>
  <c r="F24" i="21" s="1"/>
  <c r="F25" i="21"/>
  <c r="F27" i="33"/>
  <c r="F26" i="33" s="1"/>
  <c r="G139" i="33"/>
  <c r="G138" i="33" s="1"/>
  <c r="E24" i="21" s="1"/>
  <c r="G89" i="33"/>
  <c r="E15" i="21" s="1"/>
  <c r="E14" i="21" s="1"/>
  <c r="H89" i="33"/>
  <c r="F15" i="21" s="1"/>
  <c r="H97" i="33"/>
  <c r="F21" i="21" s="1"/>
  <c r="G97" i="33"/>
  <c r="E21" i="21" s="1"/>
  <c r="H27" i="33"/>
  <c r="H26" i="33" s="1"/>
  <c r="F40" i="33"/>
  <c r="F23" i="21"/>
  <c r="D18" i="21"/>
  <c r="D17" i="21" s="1"/>
  <c r="F169" i="33"/>
  <c r="H40" i="33"/>
  <c r="F16" i="21"/>
  <c r="F18" i="21"/>
  <c r="F17" i="21" s="1"/>
  <c r="H169" i="33"/>
  <c r="E23" i="21"/>
  <c r="E18" i="21"/>
  <c r="E17" i="21" s="1"/>
  <c r="G169" i="33"/>
  <c r="G158" i="33"/>
  <c r="E25" i="21" s="1"/>
  <c r="F13" i="33"/>
  <c r="F12" i="33" s="1"/>
  <c r="F11" i="33" s="1"/>
  <c r="F10" i="33" s="1"/>
  <c r="F158" i="33"/>
  <c r="D25" i="21" s="1"/>
  <c r="F144" i="33"/>
  <c r="F89" i="33"/>
  <c r="D15" i="21" s="1"/>
  <c r="D14" i="21" s="1"/>
  <c r="H214" i="30"/>
  <c r="H213" i="30" s="1"/>
  <c r="H212" i="30" s="1"/>
  <c r="H211" i="30" s="1"/>
  <c r="H210" i="30" s="1"/>
  <c r="H209" i="30" s="1"/>
  <c r="H208" i="30" s="1"/>
  <c r="E32" i="17" s="1"/>
  <c r="I214" i="30"/>
  <c r="I213" i="30" s="1"/>
  <c r="I212" i="30" s="1"/>
  <c r="I211" i="30" s="1"/>
  <c r="I210" i="30" s="1"/>
  <c r="I209" i="30" s="1"/>
  <c r="I208" i="30" s="1"/>
  <c r="F32" i="17" s="1"/>
  <c r="G214" i="30"/>
  <c r="G213" i="30" s="1"/>
  <c r="G212" i="30" s="1"/>
  <c r="G211" i="30" s="1"/>
  <c r="G210" i="30" s="1"/>
  <c r="G209" i="30" s="1"/>
  <c r="G208" i="30" s="1"/>
  <c r="D32" i="17" s="1"/>
  <c r="H206" i="30"/>
  <c r="H205" i="30" s="1"/>
  <c r="H204" i="30" s="1"/>
  <c r="H203" i="30" s="1"/>
  <c r="H202" i="30" s="1"/>
  <c r="H201" i="30" s="1"/>
  <c r="H200" i="30" s="1"/>
  <c r="E30" i="17" s="1"/>
  <c r="I206" i="30"/>
  <c r="I205" i="30" s="1"/>
  <c r="I204" i="30" s="1"/>
  <c r="I203" i="30" s="1"/>
  <c r="I202" i="30" s="1"/>
  <c r="I201" i="30" s="1"/>
  <c r="I200" i="30" s="1"/>
  <c r="F30" i="17" s="1"/>
  <c r="G206" i="30"/>
  <c r="G205" i="30" s="1"/>
  <c r="G204" i="30" s="1"/>
  <c r="G203" i="30" s="1"/>
  <c r="G202" i="30" s="1"/>
  <c r="G201" i="30" s="1"/>
  <c r="G200" i="30" s="1"/>
  <c r="D30" i="17" s="1"/>
  <c r="H196" i="30"/>
  <c r="I196" i="30"/>
  <c r="G196" i="30"/>
  <c r="H198" i="30"/>
  <c r="I198" i="30"/>
  <c r="G198" i="30"/>
  <c r="H193" i="30"/>
  <c r="I193" i="30"/>
  <c r="G193" i="30"/>
  <c r="H181" i="30"/>
  <c r="I181" i="30"/>
  <c r="G181" i="30"/>
  <c r="H179" i="30"/>
  <c r="I179" i="30"/>
  <c r="G179" i="30"/>
  <c r="H171" i="30"/>
  <c r="H170" i="30" s="1"/>
  <c r="H169" i="30" s="1"/>
  <c r="I171" i="30"/>
  <c r="I170" i="30" s="1"/>
  <c r="I169" i="30" s="1"/>
  <c r="G171" i="30"/>
  <c r="G170" i="30" s="1"/>
  <c r="G169" i="30" s="1"/>
  <c r="H167" i="30"/>
  <c r="I167" i="30"/>
  <c r="G167" i="30"/>
  <c r="H165" i="30"/>
  <c r="I165" i="30"/>
  <c r="G165" i="30"/>
  <c r="H163" i="30"/>
  <c r="I163" i="30"/>
  <c r="G163" i="30"/>
  <c r="H159" i="30"/>
  <c r="I159" i="30"/>
  <c r="H152" i="30"/>
  <c r="H151" i="30" s="1"/>
  <c r="H150" i="30" s="1"/>
  <c r="I152" i="30"/>
  <c r="I151" i="30" s="1"/>
  <c r="I150" i="30" s="1"/>
  <c r="G152" i="30"/>
  <c r="G151" i="30" s="1"/>
  <c r="G150" i="30" s="1"/>
  <c r="H142" i="30"/>
  <c r="H141" i="30" s="1"/>
  <c r="I142" i="30"/>
  <c r="I141" i="30" s="1"/>
  <c r="G142" i="30"/>
  <c r="G141" i="30" s="1"/>
  <c r="H145" i="30"/>
  <c r="H144" i="30" s="1"/>
  <c r="I145" i="30"/>
  <c r="I144" i="30" s="1"/>
  <c r="G145" i="30"/>
  <c r="G144" i="30" s="1"/>
  <c r="H131" i="30"/>
  <c r="H130" i="30" s="1"/>
  <c r="H129" i="30" s="1"/>
  <c r="I131" i="30"/>
  <c r="I130" i="30" s="1"/>
  <c r="I129" i="30" s="1"/>
  <c r="G131" i="30"/>
  <c r="G130" i="30" s="1"/>
  <c r="G129" i="30" s="1"/>
  <c r="H135" i="30"/>
  <c r="H134" i="30" s="1"/>
  <c r="H133" i="30" s="1"/>
  <c r="I135" i="30"/>
  <c r="I134" i="30" s="1"/>
  <c r="I133" i="30" s="1"/>
  <c r="G135" i="30"/>
  <c r="G134" i="30" s="1"/>
  <c r="G133" i="30" s="1"/>
  <c r="H127" i="30"/>
  <c r="I127" i="30"/>
  <c r="G127" i="30"/>
  <c r="H125" i="30"/>
  <c r="I125" i="30"/>
  <c r="G125" i="30"/>
  <c r="H119" i="30"/>
  <c r="H118" i="30" s="1"/>
  <c r="I119" i="30"/>
  <c r="I118" i="30" s="1"/>
  <c r="G119" i="30"/>
  <c r="G118" i="30" s="1"/>
  <c r="H116" i="30"/>
  <c r="I116" i="30"/>
  <c r="G116" i="30"/>
  <c r="H114" i="30"/>
  <c r="I114" i="30"/>
  <c r="G114" i="30"/>
  <c r="H88" i="30"/>
  <c r="I88" i="30"/>
  <c r="G88" i="30"/>
  <c r="H90" i="30"/>
  <c r="I90" i="30"/>
  <c r="G90" i="30"/>
  <c r="H92" i="30"/>
  <c r="I92" i="30"/>
  <c r="G92" i="30"/>
  <c r="H95" i="30"/>
  <c r="H94" i="30" s="1"/>
  <c r="I95" i="30"/>
  <c r="I94" i="30" s="1"/>
  <c r="G95" i="30"/>
  <c r="G94" i="30" s="1"/>
  <c r="H104" i="30"/>
  <c r="I104" i="30"/>
  <c r="G104" i="30"/>
  <c r="H106" i="30"/>
  <c r="I106" i="30"/>
  <c r="G106" i="30"/>
  <c r="H80" i="30"/>
  <c r="H79" i="30" s="1"/>
  <c r="H78" i="30" s="1"/>
  <c r="H77" i="30" s="1"/>
  <c r="H76" i="30" s="1"/>
  <c r="H75" i="30" s="1"/>
  <c r="I80" i="30"/>
  <c r="I79" i="30" s="1"/>
  <c r="I78" i="30" s="1"/>
  <c r="I77" i="30" s="1"/>
  <c r="I76" i="30" s="1"/>
  <c r="I75" i="30" s="1"/>
  <c r="G80" i="30"/>
  <c r="G79" i="30" s="1"/>
  <c r="G78" i="30" s="1"/>
  <c r="G77" i="30" s="1"/>
  <c r="G76" i="30" s="1"/>
  <c r="G75" i="30" s="1"/>
  <c r="G74" i="30" s="1"/>
  <c r="H72" i="30"/>
  <c r="H71" i="30" s="1"/>
  <c r="H70" i="30" s="1"/>
  <c r="H69" i="30" s="1"/>
  <c r="H68" i="30" s="1"/>
  <c r="H67" i="30" s="1"/>
  <c r="E15" i="17" s="1"/>
  <c r="I72" i="30"/>
  <c r="I71" i="30" s="1"/>
  <c r="I70" i="30" s="1"/>
  <c r="I69" i="30" s="1"/>
  <c r="I68" i="30" s="1"/>
  <c r="I67" i="30" s="1"/>
  <c r="F15" i="17" s="1"/>
  <c r="G72" i="30"/>
  <c r="G71" i="30" s="1"/>
  <c r="G70" i="30" s="1"/>
  <c r="G69" i="30" s="1"/>
  <c r="G68" i="30" s="1"/>
  <c r="G67" i="30" s="1"/>
  <c r="H61" i="30"/>
  <c r="H60" i="30" s="1"/>
  <c r="H59" i="30" s="1"/>
  <c r="H58" i="30" s="1"/>
  <c r="H57" i="30" s="1"/>
  <c r="E13" i="17" s="1"/>
  <c r="I61" i="30"/>
  <c r="I60" i="30" s="1"/>
  <c r="I59" i="30" s="1"/>
  <c r="I58" i="30" s="1"/>
  <c r="I57" i="30" s="1"/>
  <c r="F13" i="17" s="1"/>
  <c r="G64" i="30"/>
  <c r="G62" i="30"/>
  <c r="H42" i="30"/>
  <c r="H41" i="30" s="1"/>
  <c r="H40" i="30" s="1"/>
  <c r="H39" i="30" s="1"/>
  <c r="I42" i="30"/>
  <c r="I41" i="30" s="1"/>
  <c r="I40" i="30" s="1"/>
  <c r="I39" i="30" s="1"/>
  <c r="H44" i="30"/>
  <c r="I44" i="30"/>
  <c r="G44" i="30"/>
  <c r="H46" i="30"/>
  <c r="I46" i="30"/>
  <c r="G46" i="30"/>
  <c r="H48" i="30"/>
  <c r="I48" i="30"/>
  <c r="G48" i="30"/>
  <c r="H55" i="30"/>
  <c r="H54" i="30" s="1"/>
  <c r="H53" i="30" s="1"/>
  <c r="H52" i="30" s="1"/>
  <c r="H51" i="30" s="1"/>
  <c r="H50" i="30" s="1"/>
  <c r="E12" i="17" s="1"/>
  <c r="I55" i="30"/>
  <c r="I54" i="30" s="1"/>
  <c r="I53" i="30" s="1"/>
  <c r="I52" i="30" s="1"/>
  <c r="I51" i="30" s="1"/>
  <c r="I50" i="30" s="1"/>
  <c r="F12" i="17" s="1"/>
  <c r="G55" i="30"/>
  <c r="G54" i="30" s="1"/>
  <c r="G53" i="30" s="1"/>
  <c r="G52" i="30" s="1"/>
  <c r="G51" i="30" s="1"/>
  <c r="D12" i="17" s="1"/>
  <c r="H37" i="30"/>
  <c r="H36" i="30" s="1"/>
  <c r="H35" i="30" s="1"/>
  <c r="H34" i="30" s="1"/>
  <c r="I37" i="30"/>
  <c r="I36" i="30" s="1"/>
  <c r="I35" i="30" s="1"/>
  <c r="I34" i="30" s="1"/>
  <c r="G37" i="30"/>
  <c r="G36" i="30" s="1"/>
  <c r="G35" i="30" s="1"/>
  <c r="G34" i="30" s="1"/>
  <c r="H32" i="30"/>
  <c r="H31" i="30" s="1"/>
  <c r="I32" i="30"/>
  <c r="I31" i="30" s="1"/>
  <c r="G32" i="30"/>
  <c r="G31" i="30" s="1"/>
  <c r="H29" i="30"/>
  <c r="I29" i="30"/>
  <c r="G29" i="30"/>
  <c r="H27" i="30"/>
  <c r="I27" i="30"/>
  <c r="G27" i="30"/>
  <c r="H21" i="30"/>
  <c r="I21" i="30"/>
  <c r="G21" i="30"/>
  <c r="H23" i="30"/>
  <c r="I23" i="30"/>
  <c r="G23" i="30"/>
  <c r="H17" i="30"/>
  <c r="I17" i="30"/>
  <c r="G17" i="30"/>
  <c r="F9" i="33" l="1"/>
  <c r="G84" i="30"/>
  <c r="G155" i="30"/>
  <c r="G154" i="30" s="1"/>
  <c r="D24" i="21"/>
  <c r="D20" i="21" s="1"/>
  <c r="D13" i="21" s="1"/>
  <c r="E20" i="21"/>
  <c r="G84" i="33"/>
  <c r="H84" i="33"/>
  <c r="G39" i="33"/>
  <c r="G38" i="33" s="1"/>
  <c r="G9" i="33" s="1"/>
  <c r="H10" i="33"/>
  <c r="F20" i="21"/>
  <c r="E13" i="21"/>
  <c r="G96" i="33"/>
  <c r="G83" i="33" s="1"/>
  <c r="G82" i="33" s="1"/>
  <c r="F14" i="21"/>
  <c r="H96" i="33"/>
  <c r="H39" i="33"/>
  <c r="H38" i="33" s="1"/>
  <c r="F84" i="33"/>
  <c r="I87" i="30"/>
  <c r="I86" i="30" s="1"/>
  <c r="I85" i="30" s="1"/>
  <c r="I84" i="30" s="1"/>
  <c r="I83" i="30" s="1"/>
  <c r="I124" i="30"/>
  <c r="I123" i="30" s="1"/>
  <c r="I188" i="30"/>
  <c r="I187" i="30" s="1"/>
  <c r="I186" i="30" s="1"/>
  <c r="I185" i="30" s="1"/>
  <c r="I184" i="30" s="1"/>
  <c r="F28" i="17" s="1"/>
  <c r="I26" i="30"/>
  <c r="I25" i="30" s="1"/>
  <c r="G140" i="30"/>
  <c r="G139" i="30" s="1"/>
  <c r="G138" i="30" s="1"/>
  <c r="G137" i="30" s="1"/>
  <c r="D23" i="17" s="1"/>
  <c r="G178" i="30"/>
  <c r="G177" i="30" s="1"/>
  <c r="G176" i="30" s="1"/>
  <c r="G175" i="30" s="1"/>
  <c r="G174" i="30" s="1"/>
  <c r="G173" i="30" s="1"/>
  <c r="G188" i="30"/>
  <c r="G187" i="30" s="1"/>
  <c r="G186" i="30" s="1"/>
  <c r="G185" i="30" s="1"/>
  <c r="G184" i="30" s="1"/>
  <c r="H113" i="30"/>
  <c r="H112" i="30" s="1"/>
  <c r="H111" i="30" s="1"/>
  <c r="H110" i="30" s="1"/>
  <c r="H154" i="30"/>
  <c r="H149" i="30" s="1"/>
  <c r="H148" i="30" s="1"/>
  <c r="H147" i="30" s="1"/>
  <c r="E24" i="17" s="1"/>
  <c r="I178" i="30"/>
  <c r="I177" i="30" s="1"/>
  <c r="I176" i="30" s="1"/>
  <c r="I175" i="30" s="1"/>
  <c r="I174" i="30" s="1"/>
  <c r="F26" i="17" s="1"/>
  <c r="I113" i="30"/>
  <c r="I112" i="30" s="1"/>
  <c r="I111" i="30" s="1"/>
  <c r="I110" i="30" s="1"/>
  <c r="G43" i="30"/>
  <c r="G42" i="30" s="1"/>
  <c r="G41" i="30" s="1"/>
  <c r="G40" i="30" s="1"/>
  <c r="G39" i="30" s="1"/>
  <c r="D11" i="17" s="1"/>
  <c r="G61" i="30"/>
  <c r="G60" i="30" s="1"/>
  <c r="G59" i="30" s="1"/>
  <c r="G58" i="30" s="1"/>
  <c r="I103" i="30"/>
  <c r="I102" i="30" s="1"/>
  <c r="I101" i="30" s="1"/>
  <c r="I100" i="30" s="1"/>
  <c r="I99" i="30" s="1"/>
  <c r="H124" i="30"/>
  <c r="H123" i="30" s="1"/>
  <c r="H66" i="30"/>
  <c r="I66" i="30"/>
  <c r="H74" i="30"/>
  <c r="E17" i="17"/>
  <c r="G66" i="30"/>
  <c r="D15" i="17"/>
  <c r="I74" i="30"/>
  <c r="F17" i="17"/>
  <c r="I16" i="30"/>
  <c r="I15" i="30" s="1"/>
  <c r="H103" i="30"/>
  <c r="H102" i="30" s="1"/>
  <c r="H101" i="30" s="1"/>
  <c r="H100" i="30" s="1"/>
  <c r="G83" i="30"/>
  <c r="H178" i="30"/>
  <c r="H177" i="30" s="1"/>
  <c r="H176" i="30" s="1"/>
  <c r="H175" i="30" s="1"/>
  <c r="H174" i="30" s="1"/>
  <c r="H16" i="30"/>
  <c r="H15" i="30" s="1"/>
  <c r="G103" i="30"/>
  <c r="G102" i="30" s="1"/>
  <c r="G101" i="30" s="1"/>
  <c r="G100" i="30" s="1"/>
  <c r="H188" i="30"/>
  <c r="H187" i="30" s="1"/>
  <c r="H186" i="30" s="1"/>
  <c r="H185" i="30" s="1"/>
  <c r="H184" i="30" s="1"/>
  <c r="H216" i="30" s="1"/>
  <c r="H10" i="30" s="1"/>
  <c r="G26" i="30"/>
  <c r="G25" i="30" s="1"/>
  <c r="G113" i="30"/>
  <c r="G112" i="30" s="1"/>
  <c r="G111" i="30" s="1"/>
  <c r="G110" i="30" s="1"/>
  <c r="G124" i="30"/>
  <c r="G123" i="30" s="1"/>
  <c r="G121" i="30" s="1"/>
  <c r="I154" i="30"/>
  <c r="D17" i="17"/>
  <c r="G16" i="30"/>
  <c r="G15" i="30" s="1"/>
  <c r="H140" i="30"/>
  <c r="H139" i="30" s="1"/>
  <c r="H138" i="30" s="1"/>
  <c r="H137" i="30" s="1"/>
  <c r="E23" i="17" s="1"/>
  <c r="H26" i="30"/>
  <c r="H25" i="30" s="1"/>
  <c r="H87" i="30"/>
  <c r="H86" i="30" s="1"/>
  <c r="H85" i="30" s="1"/>
  <c r="H84" i="30" s="1"/>
  <c r="H83" i="30" s="1"/>
  <c r="E19" i="17" s="1"/>
  <c r="I140" i="30"/>
  <c r="I139" i="30" s="1"/>
  <c r="I138" i="30" s="1"/>
  <c r="I137" i="30" s="1"/>
  <c r="F23" i="17" s="1"/>
  <c r="D47" i="23"/>
  <c r="D17" i="16"/>
  <c r="D16" i="16"/>
  <c r="D31" i="16"/>
  <c r="E31" i="16"/>
  <c r="E25" i="16"/>
  <c r="E19" i="16"/>
  <c r="E15" i="16" s="1"/>
  <c r="E30" i="16"/>
  <c r="D23" i="16"/>
  <c r="E23" i="16"/>
  <c r="D33" i="26"/>
  <c r="E35" i="24"/>
  <c r="E34" i="25"/>
  <c r="C31" i="23"/>
  <c r="C47" i="22"/>
  <c r="E42" i="22"/>
  <c r="E49" i="22"/>
  <c r="E41" i="22"/>
  <c r="E38" i="23"/>
  <c r="C23" i="16" s="1"/>
  <c r="G149" i="30" l="1"/>
  <c r="G148" i="30" s="1"/>
  <c r="G147" i="30" s="1"/>
  <c r="D24" i="17" s="1"/>
  <c r="D19" i="17"/>
  <c r="G57" i="30"/>
  <c r="D13" i="17" s="1"/>
  <c r="I216" i="30"/>
  <c r="I10" i="30" s="1"/>
  <c r="F19" i="17"/>
  <c r="I82" i="30"/>
  <c r="F96" i="33"/>
  <c r="F83" i="33" s="1"/>
  <c r="F82" i="33" s="1"/>
  <c r="F181" i="33" s="1"/>
  <c r="H83" i="33"/>
  <c r="H82" i="33" s="1"/>
  <c r="F13" i="21"/>
  <c r="H9" i="33"/>
  <c r="G181" i="33"/>
  <c r="G109" i="30"/>
  <c r="H122" i="30"/>
  <c r="H121" i="30" s="1"/>
  <c r="I122" i="30"/>
  <c r="I121" i="30" s="1"/>
  <c r="D28" i="17"/>
  <c r="I173" i="30"/>
  <c r="I183" i="30"/>
  <c r="G183" i="30"/>
  <c r="D26" i="17"/>
  <c r="I14" i="30"/>
  <c r="I13" i="30" s="1"/>
  <c r="I12" i="30" s="1"/>
  <c r="I11" i="30" s="1"/>
  <c r="F20" i="17"/>
  <c r="H14" i="30"/>
  <c r="H13" i="30" s="1"/>
  <c r="H12" i="30" s="1"/>
  <c r="H11" i="30" s="1"/>
  <c r="H183" i="30"/>
  <c r="E28" i="17"/>
  <c r="H173" i="30"/>
  <c r="E26" i="17"/>
  <c r="G99" i="30"/>
  <c r="G82" i="30" s="1"/>
  <c r="H99" i="30"/>
  <c r="H82" i="30" s="1"/>
  <c r="E20" i="17"/>
  <c r="G14" i="30"/>
  <c r="G13" i="30" s="1"/>
  <c r="G12" i="30" s="1"/>
  <c r="E29" i="16"/>
  <c r="D36" i="24"/>
  <c r="E36" i="24" s="1"/>
  <c r="D22" i="17" l="1"/>
  <c r="G108" i="30"/>
  <c r="G216" i="30"/>
  <c r="G11" i="30"/>
  <c r="H181" i="33"/>
  <c r="D20" i="17"/>
  <c r="F9" i="17"/>
  <c r="E9" i="17"/>
  <c r="D47" i="22"/>
  <c r="E47" i="22" s="1"/>
  <c r="E48" i="22"/>
  <c r="E46" i="23"/>
  <c r="C30" i="16" s="1"/>
  <c r="D45" i="23"/>
  <c r="E33" i="26"/>
  <c r="E34" i="26"/>
  <c r="C33" i="24"/>
  <c r="D33" i="24"/>
  <c r="E34" i="24"/>
  <c r="G10" i="30" l="1"/>
  <c r="D10" i="17"/>
  <c r="D9" i="17" s="1"/>
  <c r="E33" i="24"/>
  <c r="E39" i="23" l="1"/>
  <c r="C24" i="16" s="1"/>
  <c r="E23" i="26"/>
  <c r="E25" i="26"/>
  <c r="D24" i="26"/>
  <c r="C24" i="26"/>
  <c r="E24" i="26" s="1"/>
  <c r="D22" i="26"/>
  <c r="C22" i="26"/>
  <c r="E22" i="26" s="1"/>
  <c r="E33" i="14"/>
  <c r="D19" i="16" s="1"/>
  <c r="D32" i="14"/>
  <c r="C32" i="14"/>
  <c r="C24" i="22"/>
  <c r="C44" i="22"/>
  <c r="E32" i="22"/>
  <c r="C27" i="22"/>
  <c r="E28" i="22"/>
  <c r="E11" i="23"/>
  <c r="E10" i="23" s="1"/>
  <c r="C10" i="23"/>
  <c r="D10" i="23"/>
  <c r="C12" i="23"/>
  <c r="D12" i="23"/>
  <c r="E13" i="23"/>
  <c r="E14" i="23"/>
  <c r="C15" i="23"/>
  <c r="D15" i="23"/>
  <c r="E16" i="23"/>
  <c r="C17" i="23"/>
  <c r="D17" i="23"/>
  <c r="E18" i="23"/>
  <c r="C20" i="23"/>
  <c r="D20" i="23"/>
  <c r="E21" i="23"/>
  <c r="C22" i="23"/>
  <c r="D22" i="23"/>
  <c r="E23" i="23"/>
  <c r="C25" i="23"/>
  <c r="C24" i="23" s="1"/>
  <c r="D25" i="23"/>
  <c r="D24" i="23" s="1"/>
  <c r="E26" i="23"/>
  <c r="E27" i="23"/>
  <c r="E32" i="23"/>
  <c r="E33" i="23"/>
  <c r="E34" i="23"/>
  <c r="E35" i="23"/>
  <c r="E36" i="23"/>
  <c r="E37" i="23"/>
  <c r="E40" i="23"/>
  <c r="C42" i="23"/>
  <c r="D42" i="23"/>
  <c r="E43" i="23"/>
  <c r="E44" i="23"/>
  <c r="C45" i="23"/>
  <c r="E47" i="23"/>
  <c r="C31" i="16" s="1"/>
  <c r="C29" i="16" s="1"/>
  <c r="E32" i="14" l="1"/>
  <c r="E22" i="23"/>
  <c r="C21" i="26"/>
  <c r="E42" i="23"/>
  <c r="E12" i="23"/>
  <c r="E45" i="23"/>
  <c r="E20" i="23"/>
  <c r="E15" i="23"/>
  <c r="D19" i="23"/>
  <c r="D9" i="23" s="1"/>
  <c r="D8" i="23" s="1"/>
  <c r="D29" i="23"/>
  <c r="D28" i="23" s="1"/>
  <c r="C29" i="23"/>
  <c r="C28" i="23" s="1"/>
  <c r="E17" i="23"/>
  <c r="E30" i="23"/>
  <c r="E25" i="23"/>
  <c r="E24" i="23" s="1"/>
  <c r="C19" i="23"/>
  <c r="D48" i="23" l="1"/>
  <c r="E29" i="23"/>
  <c r="E28" i="23"/>
  <c r="C9" i="23"/>
  <c r="E19" i="23"/>
  <c r="E9" i="23" s="1"/>
  <c r="E8" i="23" s="1"/>
  <c r="C8" i="23" l="1"/>
  <c r="C48" i="23" s="1"/>
  <c r="E48" i="23" s="1"/>
  <c r="D27" i="22" l="1"/>
  <c r="C12" i="22"/>
  <c r="C33" i="22"/>
  <c r="E33" i="22" s="1"/>
  <c r="C33" i="25"/>
  <c r="D33" i="25"/>
  <c r="E27" i="22" l="1"/>
  <c r="D12" i="22" l="1"/>
  <c r="E39" i="22"/>
  <c r="D36" i="25"/>
  <c r="C36" i="25"/>
  <c r="D18" i="17" l="1"/>
  <c r="E16" i="17" l="1"/>
  <c r="F16" i="17"/>
  <c r="C16" i="16" l="1"/>
  <c r="C36" i="26"/>
  <c r="C14" i="26"/>
  <c r="C12" i="26"/>
  <c r="C19" i="26"/>
  <c r="C17" i="26"/>
  <c r="C33" i="26"/>
  <c r="C27" i="26"/>
  <c r="C26" i="26" s="1"/>
  <c r="C36" i="24"/>
  <c r="C24" i="24"/>
  <c r="C22" i="24"/>
  <c r="C19" i="24"/>
  <c r="C17" i="24"/>
  <c r="C14" i="24"/>
  <c r="C27" i="24"/>
  <c r="C26" i="24" s="1"/>
  <c r="C12" i="24"/>
  <c r="C17" i="25"/>
  <c r="C12" i="25"/>
  <c r="C31" i="25"/>
  <c r="C30" i="25" s="1"/>
  <c r="C27" i="25"/>
  <c r="C24" i="25"/>
  <c r="C22" i="25"/>
  <c r="C19" i="25"/>
  <c r="C14" i="25"/>
  <c r="C26" i="22"/>
  <c r="C19" i="22"/>
  <c r="E29" i="22"/>
  <c r="E25" i="22"/>
  <c r="E23" i="22"/>
  <c r="C22" i="22"/>
  <c r="C21" i="22" s="1"/>
  <c r="C18" i="16"/>
  <c r="C20" i="16"/>
  <c r="C21" i="16"/>
  <c r="C22" i="16"/>
  <c r="C19" i="16"/>
  <c r="C27" i="16"/>
  <c r="C28" i="16"/>
  <c r="C14" i="16"/>
  <c r="C13" i="16" s="1"/>
  <c r="C15" i="16" l="1"/>
  <c r="C31" i="26"/>
  <c r="C30" i="26" s="1"/>
  <c r="C21" i="25"/>
  <c r="C26" i="16"/>
  <c r="C11" i="25"/>
  <c r="C10" i="25" s="1"/>
  <c r="C41" i="25" s="1"/>
  <c r="C31" i="24"/>
  <c r="C30" i="24" s="1"/>
  <c r="C11" i="26"/>
  <c r="C10" i="26" s="1"/>
  <c r="C21" i="24"/>
  <c r="C11" i="24" s="1"/>
  <c r="C10" i="24" s="1"/>
  <c r="C41" i="26" l="1"/>
  <c r="C32" i="16"/>
  <c r="C41" i="24"/>
  <c r="E46" i="22"/>
  <c r="E44" i="22" s="1"/>
  <c r="D44" i="22"/>
  <c r="E43" i="22"/>
  <c r="E38" i="22"/>
  <c r="E37" i="22"/>
  <c r="E36" i="22"/>
  <c r="E35" i="22"/>
  <c r="E34" i="22"/>
  <c r="E26" i="22"/>
  <c r="D24" i="22"/>
  <c r="E24" i="22" s="1"/>
  <c r="E22" i="22"/>
  <c r="D22" i="22"/>
  <c r="E20" i="22"/>
  <c r="D19" i="22"/>
  <c r="E19" i="22" s="1"/>
  <c r="E18" i="22"/>
  <c r="E17" i="22" s="1"/>
  <c r="D17" i="22"/>
  <c r="C17" i="22"/>
  <c r="E16" i="22"/>
  <c r="E15" i="22"/>
  <c r="D14" i="22"/>
  <c r="C14" i="22"/>
  <c r="E13" i="22"/>
  <c r="E12" i="22"/>
  <c r="D31" i="22" l="1"/>
  <c r="D30" i="22" s="1"/>
  <c r="D21" i="22"/>
  <c r="D11" i="22" s="1"/>
  <c r="D26" i="22"/>
  <c r="E21" i="22"/>
  <c r="C11" i="22"/>
  <c r="C10" i="22" s="1"/>
  <c r="E14" i="22"/>
  <c r="C31" i="22"/>
  <c r="C30" i="22" l="1"/>
  <c r="E30" i="22" s="1"/>
  <c r="E31" i="22"/>
  <c r="D10" i="22"/>
  <c r="D50" i="22" s="1"/>
  <c r="E11" i="22"/>
  <c r="E10" i="22" s="1"/>
  <c r="C50" i="22" l="1"/>
  <c r="E50" i="22" s="1"/>
  <c r="D16" i="17"/>
  <c r="D29" i="17"/>
  <c r="E40" i="26" l="1"/>
  <c r="D39" i="26"/>
  <c r="E38" i="26"/>
  <c r="E37" i="26"/>
  <c r="D36" i="26"/>
  <c r="E35" i="26"/>
  <c r="E29" i="26"/>
  <c r="E28" i="26"/>
  <c r="D27" i="26"/>
  <c r="D26" i="26" s="1"/>
  <c r="E20" i="26"/>
  <c r="D19" i="26"/>
  <c r="E19" i="26" s="1"/>
  <c r="E18" i="26"/>
  <c r="D17" i="26"/>
  <c r="E16" i="26"/>
  <c r="E15" i="26"/>
  <c r="D14" i="26"/>
  <c r="E13" i="26"/>
  <c r="D12" i="26"/>
  <c r="E40" i="25"/>
  <c r="D39" i="25"/>
  <c r="E39" i="25" s="1"/>
  <c r="E38" i="25"/>
  <c r="E37" i="25"/>
  <c r="E33" i="25"/>
  <c r="E29" i="25"/>
  <c r="E28" i="25"/>
  <c r="D27" i="25"/>
  <c r="D26" i="25"/>
  <c r="E25" i="25"/>
  <c r="D24" i="25"/>
  <c r="E23" i="25"/>
  <c r="D22" i="25"/>
  <c r="E22" i="25" s="1"/>
  <c r="E20" i="25"/>
  <c r="D19" i="25"/>
  <c r="E18" i="25"/>
  <c r="D17" i="25"/>
  <c r="E17" i="25" s="1"/>
  <c r="E16" i="25"/>
  <c r="E15" i="25"/>
  <c r="D14" i="25"/>
  <c r="E14" i="25" s="1"/>
  <c r="E13" i="25"/>
  <c r="D12" i="25"/>
  <c r="E36" i="25" l="1"/>
  <c r="D21" i="26"/>
  <c r="E21" i="26" s="1"/>
  <c r="D21" i="25"/>
  <c r="E21" i="25" s="1"/>
  <c r="E27" i="26"/>
  <c r="E26" i="25"/>
  <c r="E19" i="25"/>
  <c r="E26" i="26"/>
  <c r="D31" i="26"/>
  <c r="D30" i="26" s="1"/>
  <c r="E39" i="26"/>
  <c r="E14" i="26"/>
  <c r="E36" i="26"/>
  <c r="E17" i="26"/>
  <c r="E12" i="26"/>
  <c r="E32" i="26"/>
  <c r="D31" i="25"/>
  <c r="D30" i="25" s="1"/>
  <c r="E32" i="25"/>
  <c r="E35" i="25"/>
  <c r="E12" i="25"/>
  <c r="E24" i="25"/>
  <c r="E27" i="25"/>
  <c r="E40" i="24"/>
  <c r="D39" i="24"/>
  <c r="E38" i="24"/>
  <c r="E28" i="16" s="1"/>
  <c r="E37" i="24"/>
  <c r="E27" i="16" s="1"/>
  <c r="E29" i="24"/>
  <c r="E28" i="24"/>
  <c r="D27" i="24"/>
  <c r="D26" i="24" s="1"/>
  <c r="E25" i="24"/>
  <c r="E23" i="24"/>
  <c r="D24" i="24"/>
  <c r="D22" i="24"/>
  <c r="E22" i="24" s="1"/>
  <c r="E20" i="24"/>
  <c r="D19" i="24"/>
  <c r="E18" i="24"/>
  <c r="D17" i="24"/>
  <c r="E17" i="24" s="1"/>
  <c r="E15" i="24"/>
  <c r="E16" i="24"/>
  <c r="D14" i="24"/>
  <c r="E13" i="24"/>
  <c r="D12" i="24"/>
  <c r="E39" i="14"/>
  <c r="D30" i="16" s="1"/>
  <c r="D29" i="16" s="1"/>
  <c r="D38" i="14"/>
  <c r="E37" i="14"/>
  <c r="D28" i="16" s="1"/>
  <c r="E36" i="14"/>
  <c r="D27" i="16" s="1"/>
  <c r="D35" i="14"/>
  <c r="E27" i="14"/>
  <c r="E28" i="14"/>
  <c r="D26" i="14"/>
  <c r="C26" i="14"/>
  <c r="C25" i="14" s="1"/>
  <c r="C21" i="14"/>
  <c r="D23" i="14"/>
  <c r="E24" i="14"/>
  <c r="D21" i="14"/>
  <c r="E22" i="14"/>
  <c r="D18" i="14"/>
  <c r="E19" i="14"/>
  <c r="D16" i="14"/>
  <c r="E17" i="14"/>
  <c r="E15" i="14"/>
  <c r="E14" i="14"/>
  <c r="D13" i="14"/>
  <c r="D11" i="14"/>
  <c r="E12" i="14"/>
  <c r="E32" i="24"/>
  <c r="E14" i="16" s="1"/>
  <c r="D26" i="16" l="1"/>
  <c r="D11" i="26"/>
  <c r="D10" i="26" s="1"/>
  <c r="E26" i="16"/>
  <c r="D11" i="25"/>
  <c r="D10" i="25" s="1"/>
  <c r="E10" i="25" s="1"/>
  <c r="E21" i="14"/>
  <c r="D30" i="14"/>
  <c r="D29" i="14" s="1"/>
  <c r="D41" i="26"/>
  <c r="E39" i="24"/>
  <c r="E26" i="14"/>
  <c r="E24" i="24"/>
  <c r="E10" i="26"/>
  <c r="E11" i="26"/>
  <c r="E31" i="26"/>
  <c r="E31" i="25"/>
  <c r="E30" i="25"/>
  <c r="D25" i="14"/>
  <c r="D20" i="14"/>
  <c r="D10" i="14" s="1"/>
  <c r="E19" i="24"/>
  <c r="E14" i="24"/>
  <c r="D21" i="24"/>
  <c r="D11" i="24" s="1"/>
  <c r="D10" i="24" s="1"/>
  <c r="E26" i="24"/>
  <c r="E27" i="24"/>
  <c r="E12" i="24"/>
  <c r="D31" i="24"/>
  <c r="D30" i="24" s="1"/>
  <c r="D41" i="24" s="1"/>
  <c r="D41" i="25" l="1"/>
  <c r="E41" i="25" s="1"/>
  <c r="E11" i="25"/>
  <c r="D9" i="14"/>
  <c r="D40" i="14" s="1"/>
  <c r="E30" i="26"/>
  <c r="E41" i="26"/>
  <c r="E25" i="14"/>
  <c r="E21" i="24"/>
  <c r="E31" i="24"/>
  <c r="E30" i="24" l="1"/>
  <c r="E11" i="24"/>
  <c r="E10" i="24" l="1"/>
  <c r="E41" i="24"/>
  <c r="E29" i="17" l="1"/>
  <c r="F29" i="17"/>
  <c r="D35" i="17"/>
  <c r="F33" i="17"/>
  <c r="D33" i="17"/>
  <c r="F31" i="17"/>
  <c r="E31" i="17"/>
  <c r="F25" i="17"/>
  <c r="E25" i="17"/>
  <c r="F18" i="17"/>
  <c r="E13" i="16"/>
  <c r="E32" i="16" s="1"/>
  <c r="E33" i="17" l="1"/>
  <c r="D34" i="17"/>
  <c r="F34" i="17"/>
  <c r="E14" i="17"/>
  <c r="F14" i="17"/>
  <c r="D14" i="17"/>
  <c r="F35" i="17" l="1"/>
  <c r="E35" i="17"/>
  <c r="E34" i="17"/>
  <c r="E18" i="17"/>
  <c r="D25" i="17" l="1"/>
  <c r="D31" i="17"/>
  <c r="E21" i="17"/>
  <c r="D21" i="17"/>
  <c r="F21" i="17"/>
  <c r="E27" i="17"/>
  <c r="F27" i="17"/>
  <c r="F36" i="17" s="1"/>
  <c r="E36" i="17" l="1"/>
  <c r="D27" i="17"/>
  <c r="D36" i="17" s="1"/>
  <c r="E34" i="14"/>
  <c r="D18" i="16" l="1"/>
  <c r="D15" i="16" s="1"/>
  <c r="C38" i="14"/>
  <c r="C35" i="14"/>
  <c r="E35" i="14" s="1"/>
  <c r="E31" i="14"/>
  <c r="C23" i="14"/>
  <c r="C18" i="14"/>
  <c r="E18" i="14" s="1"/>
  <c r="C16" i="14"/>
  <c r="E16" i="14" s="1"/>
  <c r="C13" i="14"/>
  <c r="E13" i="14" s="1"/>
  <c r="C11" i="14"/>
  <c r="E11" i="14" s="1"/>
  <c r="D14" i="16" l="1"/>
  <c r="D13" i="16" s="1"/>
  <c r="D32" i="16" s="1"/>
  <c r="E38" i="14"/>
  <c r="C20" i="14"/>
  <c r="E20" i="14" s="1"/>
  <c r="E23" i="14"/>
  <c r="C30" i="14"/>
  <c r="C29" i="14" l="1"/>
  <c r="E30" i="14"/>
  <c r="C10" i="14"/>
  <c r="C9" i="14" l="1"/>
  <c r="C40" i="14" s="1"/>
  <c r="E40" i="14" s="1"/>
  <c r="E10" i="14"/>
  <c r="E29" i="14"/>
  <c r="E9" i="14" l="1"/>
</calcChain>
</file>

<file path=xl/sharedStrings.xml><?xml version="1.0" encoding="utf-8"?>
<sst xmlns="http://schemas.openxmlformats.org/spreadsheetml/2006/main" count="2263" uniqueCount="444">
  <si>
    <t>КВР</t>
  </si>
  <si>
    <t>КЦСР</t>
  </si>
  <si>
    <t>Наименование показателя</t>
  </si>
  <si>
    <t>611</t>
  </si>
  <si>
    <t>0100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</si>
  <si>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</si>
  <si>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</si>
  <si>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</si>
  <si>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Прочие расходы</t>
  </si>
  <si>
    <t>0111</t>
  </si>
  <si>
    <t>Резервные фонды</t>
  </si>
  <si>
    <t>0113</t>
  </si>
  <si>
    <t>Другие общегосударственные вопросы</t>
  </si>
  <si>
    <t>0412</t>
  </si>
  <si>
    <t>0501</t>
  </si>
  <si>
    <t>0503</t>
  </si>
  <si>
    <t>0707</t>
  </si>
  <si>
    <t>0800</t>
  </si>
  <si>
    <t>0801</t>
  </si>
  <si>
    <t>1001</t>
  </si>
  <si>
    <t>СОЦИАЛЬНАЯ ПОЛИТИКА</t>
  </si>
  <si>
    <t>1000</t>
  </si>
  <si>
    <t>0300</t>
  </si>
  <si>
    <t>0409</t>
  </si>
  <si>
    <t>0500</t>
  </si>
  <si>
    <t>НАЦИОНАЛЬНАЯ ОБОРОНА</t>
  </si>
  <si>
    <t>0203</t>
  </si>
  <si>
    <t>0502</t>
  </si>
  <si>
    <t>0700</t>
  </si>
  <si>
    <t>Премии и гранты</t>
  </si>
  <si>
    <t>350</t>
  </si>
  <si>
    <t>0314</t>
  </si>
  <si>
    <t>Пенсионное обеспечение</t>
  </si>
  <si>
    <t>1102</t>
  </si>
  <si>
    <t>Иные межбюджетные трансферты</t>
  </si>
  <si>
    <t>0106</t>
  </si>
  <si>
    <t>Код дохода по КД</t>
  </si>
  <si>
    <t>Бюджет Пудомягского сельского поселения на плановый 2023 год</t>
  </si>
  <si>
    <t>НАЛОГОВЫЕ И НЕНАЛОГОВЫЕ ДОХОДЫ</t>
  </si>
  <si>
    <t xml:space="preserve">налоговые доходы </t>
  </si>
  <si>
    <t>182 1 01 02000 01 0000 110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</si>
  <si>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</si>
  <si>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</si>
  <si>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100 1 03 02000 01 0000 110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</si>
  <si>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</si>
  <si>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</si>
  <si>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182 1 05 03000 01 1000 110</t>
  </si>
  <si>
    <t>Единый сельскохозяйственный налог</t>
  </si>
  <si>
    <t>182 1 05 03010 01 1000 110</t>
  </si>
  <si>
    <t>182 1 06 01000 00 0000 110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</si>
  <si>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</si>
  <si>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</si>
  <si>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182 1 06 06000 00 0000 110</t>
  </si>
  <si>
    <t>Земельный налог</t>
  </si>
  <si>
    <t>182 1 06 06030 00 0000 110</t>
  </si>
  <si>
    <t xml:space="preserve">Земельный налог с организаций </t>
  </si>
  <si>
    <t>Земельный налог с организаций, обладающих земельным участком, расположенным в границах сельских  поселений</t>
  </si>
  <si>
    <t>182 1 06 06040 00 0000 110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</si>
  <si>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</si>
  <si>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</si>
  <si>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</si>
  <si>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>611 1 11 00000 00 0000 000</t>
  </si>
  <si>
    <t>ДОХОДЫ ОТ ИСПОЛЬЗОВАНИЯ ИМУЩЕСТВА, НАХОДЯЩЕГОСЯ В ГОСУДАРСТВЕННОЙ И МУНИЦИПАЛЬНОЙ СОБСТВЕННОСТИ</t>
  </si>
  <si>
    <t>611 1 11 05035 10 0000 120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</si>
  <si>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</si>
  <si>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611 1 11 09045 10 0111 120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</si>
  <si>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</si>
  <si>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611 2 00 00000 00 0000 000</t>
  </si>
  <si>
    <t>БЕЗВОЗМЕЗДНЫЕ ПОСТУПЛЕНИЯ</t>
  </si>
  <si>
    <t>611 2 02 00000 00 0000 000</t>
  </si>
  <si>
    <t>БЕЗВОЗМЕЗДНЫЕ ПОСТУПЛЕНИЯ ОТ ДРУГИХ БЮДЖЕТОВ БЮДЖЕТНОЙ СИСТЕМЫ РОССИЙСКОЙ ФЕДЕРАЦИИ</t>
  </si>
  <si>
    <t>611 2 02 15001 10 0000 150</t>
  </si>
  <si>
    <t>Дотации бюджетам сельских поселений на выравнивание бюджетной обеспеченности</t>
  </si>
  <si>
    <t>611 2 02 2000  10 0000 150</t>
  </si>
  <si>
    <t>Субсидии бюджетной системы Российской Федерации (межбюджетные субсидии)</t>
  </si>
  <si>
    <t>611 2 02 29999 10 0000 150</t>
  </si>
  <si>
    <t>611 2 02 30000 00 0000 150</t>
  </si>
  <si>
    <t xml:space="preserve">Субвенции бюджетам субъектов Российской Федерации и муниципальных образований </t>
  </si>
  <si>
    <t>611 2 02 30024 10 0000 150</t>
  </si>
  <si>
    <t>Субвенции бюджетам сельских поселений на осуществление полномочий в сфере административных правонарушений</t>
  </si>
  <si>
    <t>6112 02 35118 10 0000 150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</si>
  <si>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</si>
  <si>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611 2 02 40000 00 0000 150</t>
  </si>
  <si>
    <t>611 2 02 49999 10 0000 150</t>
  </si>
  <si>
    <t>Прочие межбюджетные трансферты, передаваемые бюджетам сельских поселений</t>
  </si>
  <si>
    <t>Доходы бюджета - Всего</t>
  </si>
  <si>
    <t>Приложение  2</t>
  </si>
  <si>
    <t>к Решению Совета депутатов</t>
  </si>
  <si>
    <t>Пудомягского сельского поселения</t>
  </si>
  <si>
    <t>1 03 02231 01 0000 110</t>
  </si>
  <si>
    <t>1 03 02251 01 0000 110</t>
  </si>
  <si>
    <t>182 1 01 02010 01 1000 110</t>
  </si>
  <si>
    <t>182 1 06 01030 10 1000 110</t>
  </si>
  <si>
    <t>182 1 06 06033 10 1000 110</t>
  </si>
  <si>
    <t>182 1 06 06043 10 1000 110</t>
  </si>
  <si>
    <t>0200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</si>
  <si>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</si>
  <si>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</si>
  <si>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</si>
  <si>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ЭКОНОМИКА</t>
  </si>
  <si>
    <t>0400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</si>
  <si>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</si>
  <si>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</si>
  <si>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</si>
  <si>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</si>
  <si>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</si>
  <si>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</si>
  <si>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</si>
  <si>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</si>
  <si>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</si>
  <si>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</si>
  <si>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ФИЗИЧЕСКАЯ КУЛЬТУРА И СПОРТ</t>
  </si>
  <si>
    <t>1100</t>
  </si>
  <si>
    <t>Массовый спорт</t>
  </si>
  <si>
    <t>Приложение   3</t>
  </si>
  <si>
    <t>Межбюджетные трансферты,</t>
  </si>
  <si>
    <t>Источники доходов</t>
  </si>
  <si>
    <t>Сумма</t>
  </si>
  <si>
    <t xml:space="preserve">Дотации из Фонда финансовой поддержки Гатчинского муниципального района </t>
  </si>
  <si>
    <t xml:space="preserve">В.т.ч. дотации из Фонда финансовой поддержки Ленинградской области </t>
  </si>
  <si>
    <t>Субвенции бюджетам поселений на осуществление полномочий в сфере административных правоотношений</t>
  </si>
  <si>
    <t>ИТОГО</t>
  </si>
  <si>
    <t>Код бюджетной классификации</t>
  </si>
  <si>
    <t xml:space="preserve">к Решению Совета депутатов </t>
  </si>
  <si>
    <t>Код раздела</t>
  </si>
  <si>
    <t>Общегосударственные вопросы</t>
  </si>
  <si>
    <t>Функционирование местных администраций</t>
  </si>
  <si>
    <t>Резервные фонды органов местного самоуправления</t>
  </si>
  <si>
    <t>Национальная оборона</t>
  </si>
  <si>
    <t>Осуществление первичного воинского учета на территориях, где отсутствуютвоенные комиссариаты</t>
  </si>
  <si>
    <t>Национальная безопасность и правоохранительная деятельность</t>
  </si>
  <si>
    <t>Национальная экономика</t>
  </si>
  <si>
    <t>Дорожное хозяйство</t>
  </si>
  <si>
    <t>Жилищно-коммунальное хозяйство</t>
  </si>
  <si>
    <t>Образование</t>
  </si>
  <si>
    <t>Культура, кинематография, средства массовой информации</t>
  </si>
  <si>
    <t xml:space="preserve">Культура </t>
  </si>
  <si>
    <t xml:space="preserve">Социальная политика </t>
  </si>
  <si>
    <t>Социальная поддержка отдельных категорий граждан</t>
  </si>
  <si>
    <t>Здравоохранение, физическая культура и спорт</t>
  </si>
  <si>
    <t>Физическая культура и спорт</t>
  </si>
  <si>
    <t>Другие вопросы в области здр-я и физ.культ.спорта</t>
  </si>
  <si>
    <t>0910</t>
  </si>
  <si>
    <t>Комитет социальной защиты Гатчинского МР (МЦП Доп. Меры соцподдержки)</t>
  </si>
  <si>
    <t>1006</t>
  </si>
  <si>
    <t>Иные  межбюджетные трансферты</t>
  </si>
  <si>
    <t>1104</t>
  </si>
  <si>
    <t>ВСЕГО РАСХОДОВ</t>
  </si>
  <si>
    <t>Дефицит бюджета</t>
  </si>
  <si>
    <t>Контрольные цифры</t>
  </si>
  <si>
    <t>2023 г.Сумма (тыс.руб.)</t>
  </si>
  <si>
    <t>№ п/п</t>
  </si>
  <si>
    <t xml:space="preserve">             к Решению Совета депутатов</t>
  </si>
  <si>
    <t>Наименование муниципальной программы</t>
  </si>
  <si>
    <t>Раздел</t>
  </si>
  <si>
    <t>0801       1102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</si>
  <si>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</si>
  <si>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Изменения</t>
  </si>
  <si>
    <t>Утверждено Бюджет Пудомягского сельского поселения на плановый 2023 год</t>
  </si>
  <si>
    <r>
      <t xml:space="preserve">Субвенции бюджетам сельских поселений на осуществление полномочий в сфере административных правонарушений  </t>
    </r>
    <r>
      <rPr>
        <b/>
        <sz val="10"/>
        <color rgb="FF000000"/>
        <rFont val="Times New Roman"/>
        <family val="1"/>
        <charset val="204"/>
      </rPr>
      <t xml:space="preserve">                                 Код цели 3038</t>
    </r>
  </si>
  <si>
    <r>
      <t xml:space="preserve">Прочие субсидии бюджетам поселений        </t>
    </r>
    <r>
      <rPr>
        <b/>
        <sz val="9"/>
        <color rgb="FF000000"/>
        <rFont val="Times New Roman"/>
        <family val="1"/>
        <charset val="204"/>
      </rPr>
      <t>Код цели 1022</t>
    </r>
  </si>
  <si>
    <r>
      <t xml:space="preserve">Прочие субсидии бюджетам поселений       </t>
    </r>
    <r>
      <rPr>
        <b/>
        <sz val="9"/>
        <color rgb="FF000000"/>
        <rFont val="Times New Roman"/>
        <family val="1"/>
        <charset val="204"/>
      </rPr>
      <t>Код цели 1055</t>
    </r>
  </si>
  <si>
    <r>
      <t xml:space="preserve">Прочие субсидии бюджетам поселений </t>
    </r>
    <r>
      <rPr>
        <b/>
        <sz val="9"/>
        <color rgb="FF000000"/>
        <rFont val="Times New Roman"/>
        <family val="1"/>
        <charset val="204"/>
      </rPr>
      <t>Код цели 1089</t>
    </r>
  </si>
  <si>
    <r>
      <t xml:space="preserve">Прочие субсидии бюджетам поселений </t>
    </r>
    <r>
      <rPr>
        <b/>
        <sz val="9"/>
        <color rgb="FF000000"/>
        <rFont val="Times New Roman"/>
        <family val="1"/>
        <charset val="204"/>
      </rPr>
      <t>Код цели 1077</t>
    </r>
  </si>
  <si>
    <r>
      <t xml:space="preserve">Прочие субсидии бюджетам поселений </t>
    </r>
    <r>
      <rPr>
        <b/>
        <sz val="9"/>
        <color rgb="FF000000"/>
        <rFont val="Times New Roman"/>
        <family val="1"/>
        <charset val="204"/>
      </rPr>
      <t>Код цели 1083</t>
    </r>
  </si>
  <si>
    <t>Всего</t>
  </si>
  <si>
    <t>02</t>
  </si>
  <si>
    <t>11</t>
  </si>
  <si>
    <t>00</t>
  </si>
  <si>
    <t>04</t>
  </si>
  <si>
    <t>10</t>
  </si>
  <si>
    <t>01</t>
  </si>
  <si>
    <t>08</t>
  </si>
  <si>
    <t>07</t>
  </si>
  <si>
    <t>Молодежная политика</t>
  </si>
  <si>
    <t>03</t>
  </si>
  <si>
    <t>05</t>
  </si>
  <si>
    <t>12</t>
  </si>
  <si>
    <t>09</t>
  </si>
  <si>
    <t>14</t>
  </si>
  <si>
    <t>Другие вопросы в области национальной безопасности и правоохранительной деятельности</t>
  </si>
  <si>
    <t>13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</si>
  <si>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</si>
  <si>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</si>
  <si>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</si>
  <si>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2023 г.</t>
  </si>
  <si>
    <t>Доходы бюджета Пудомягского сельского поселения на  2023 год</t>
  </si>
  <si>
    <t>Доходы бюджета Пудомягского сельского поселения на  2024 год</t>
  </si>
  <si>
    <t>Бюджет Пудомягского сельского поселения на плановый 2024 год</t>
  </si>
  <si>
    <t>Утверждено Бюджет Пудомягского сельского поселения на плановый 2024 год</t>
  </si>
  <si>
    <t>611 2 02 16001 10 0000 150</t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</si>
  <si>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</t>
    </r>
    <r>
      <rPr>
        <sz val="10"/>
        <color rgb="FF000000"/>
        <rFont val="Times New Roman"/>
        <family val="1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1022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</si>
  <si>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1055</t>
    </r>
  </si>
  <si>
    <r>
      <t>Прочие субсидии бюджетам поселений</t>
    </r>
    <r>
      <rPr>
        <b/>
        <sz val="10"/>
        <color rgb="FF000000"/>
        <rFont val="Times New Roman"/>
        <family val="1"/>
        <charset val="204"/>
      </rPr>
      <t xml:space="preserve"> КЦ1089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</si>
  <si>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1077</t>
    </r>
  </si>
  <si>
    <r>
      <t xml:space="preserve">Субвенции бюджетам сельских поселений на осуществление полномочий в сфере административных правонарушений </t>
    </r>
    <r>
      <rPr>
        <b/>
        <sz val="10"/>
        <color rgb="FF000000"/>
        <rFont val="Times New Roman"/>
        <family val="1"/>
        <charset val="204"/>
      </rPr>
      <t>КЦ 3038</t>
    </r>
  </si>
  <si>
    <r>
      <t>Субвенции бюджетам сельских поселений на осуществление первичного воинского учета на территориях, где отсутствуют военные комиссариаты</t>
    </r>
    <r>
      <rPr>
        <b/>
        <sz val="10"/>
        <color rgb="FF000000"/>
        <rFont val="Times New Roman"/>
        <family val="1"/>
        <charset val="204"/>
      </rPr>
      <t xml:space="preserve"> КЦ22-51180-00000-00000</t>
    </r>
  </si>
  <si>
    <t>611 2 02 25555 10 0000 150</t>
  </si>
  <si>
    <r>
      <t xml:space="preserve">Субсидии на реализацию программ формирования современной городской среды </t>
    </r>
    <r>
      <rPr>
        <b/>
        <sz val="10"/>
        <color rgb="FF000000"/>
        <rFont val="Times New Roman"/>
        <family val="1"/>
        <charset val="204"/>
      </rPr>
      <t>КЦ 22-55550-00000-00000</t>
    </r>
  </si>
  <si>
    <t>Прочие субсидии поселениям КЦ 1055</t>
  </si>
  <si>
    <t>Прочие субсидии поселениям КЦ 1083</t>
  </si>
  <si>
    <t>Прочие субсидии поселениям КЦ 1022</t>
  </si>
  <si>
    <t>Прочие субсидии поселениям КЦ 1089</t>
  </si>
  <si>
    <t>Прочие субсидии поселениям КЦ 1077</t>
  </si>
  <si>
    <t>Субсидии на реализацию программ формирования современной городской среды КЦ 22-55550-00000-00000</t>
  </si>
  <si>
    <t>611 2 02 300000 00 0000 150</t>
  </si>
  <si>
    <t>611 2 02 2000 10 0000 150</t>
  </si>
  <si>
    <t>2024 г.Сумма (тыс.руб.)</t>
  </si>
  <si>
    <t>2024 г.</t>
  </si>
  <si>
    <t>61.П.01.11030</t>
  </si>
  <si>
    <t>61.П.01.15070</t>
  </si>
  <si>
    <t>61.П.01.71340</t>
  </si>
  <si>
    <t>61.Ф.02.11020</t>
  </si>
  <si>
    <t>61.Ф.02.11040</t>
  </si>
  <si>
    <t>61.Ф.03.11030</t>
  </si>
  <si>
    <t>62.Д.01.16271</t>
  </si>
  <si>
    <t>62.Д.01.13020</t>
  </si>
  <si>
    <t>62.Д.01.13060</t>
  </si>
  <si>
    <t>62.Д.01.13150</t>
  </si>
  <si>
    <t>62.Д.02.15020</t>
  </si>
  <si>
    <t>62.Д.02.17110</t>
  </si>
  <si>
    <t>62.Д.02.51180</t>
  </si>
  <si>
    <t>7Ц.4.03.15600</t>
  </si>
  <si>
    <t>7Ц.4.03.16230</t>
  </si>
  <si>
    <t>7Ц.4.03.S4770</t>
  </si>
  <si>
    <t>7Ц.4.06.19285</t>
  </si>
  <si>
    <t>7Ц.4.01.15510</t>
  </si>
  <si>
    <t>7Ц.4.01.19100</t>
  </si>
  <si>
    <t>62.Д.01.13030</t>
  </si>
  <si>
    <t>62.Д.02.15200</t>
  </si>
  <si>
    <t>7Ц.4.03.16400</t>
  </si>
  <si>
    <t>62.Д.01.13070</t>
  </si>
  <si>
    <t>7Ц.1.F2.55550</t>
  </si>
  <si>
    <t>7Ц.4.03.15380</t>
  </si>
  <si>
    <t>7Ц.4.03.15420</t>
  </si>
  <si>
    <t>7Ц.4.03.18930</t>
  </si>
  <si>
    <t>7Ц.8.02.S4310</t>
  </si>
  <si>
    <t>7Ц.4.03.S4660</t>
  </si>
  <si>
    <t>7Ц.4.03.S4840</t>
  </si>
  <si>
    <t>7Ц.4.05.15230</t>
  </si>
  <si>
    <t>7Ц.4.05.16260</t>
  </si>
  <si>
    <t>7Ц.4.04.12500</t>
  </si>
  <si>
    <t>7Ц.4.04.12600</t>
  </si>
  <si>
    <t>7Ц.4.04.15630</t>
  </si>
  <si>
    <t>7Ц.4.04.S0360</t>
  </si>
  <si>
    <t>62.Д.02.15280</t>
  </si>
  <si>
    <t>7Ц.4.04.15340</t>
  </si>
  <si>
    <t>611 2 02 35118 10 0000 150</t>
  </si>
  <si>
    <t>Наименование</t>
  </si>
  <si>
    <t>60.0.00.00000</t>
  </si>
  <si>
    <t>Непрограммные расходы органов местного самоуправления</t>
  </si>
  <si>
    <t>61.0.00.00000</t>
  </si>
  <si>
    <t>Обеспечение деятельности органов местного самоуправления</t>
  </si>
  <si>
    <t>61.Ф.00.00000</t>
  </si>
  <si>
    <t>Расходы на выплаты персоналу органов местного самоуправления</t>
  </si>
  <si>
    <t>61.Ф.03.00000</t>
  </si>
  <si>
    <t>Расходы на выплаты работникам, замещающим должности, не являющиеся должностями муниципальной службы</t>
  </si>
  <si>
    <t>61.П.00.00000</t>
  </si>
  <si>
    <t>Прочие расходы на обеспечение деятельности органов местного самоуправления</t>
  </si>
  <si>
    <t>61.П.01.00000</t>
  </si>
  <si>
    <t>Прочие расходы на содержание органов местного самоуправления</t>
  </si>
  <si>
    <t>Диспансеризация работников органов местного самоуправления</t>
  </si>
  <si>
    <t>Осуществление полномочий в сфере административных правоотношений</t>
  </si>
  <si>
    <t>61.Ф.02.00000</t>
  </si>
  <si>
    <t>Расходы на выплаты муниципальным служащим</t>
  </si>
  <si>
    <t>Расходы на выплаты главе администрации</t>
  </si>
  <si>
    <t>62.0.00.00000</t>
  </si>
  <si>
    <t>Прочие непрограммные расходы</t>
  </si>
  <si>
    <t>62.Д.00.00000</t>
  </si>
  <si>
    <t>62.Д.01.00000</t>
  </si>
  <si>
    <t>Обучение и повышение квалификации работников</t>
  </si>
  <si>
    <t>Иные межбюджетные трансферты на осуществление части полномочий по исполнению бюджета муниципального образования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</si>
  <si>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</si>
  <si>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</si>
  <si>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62.Д.02.00000</t>
  </si>
  <si>
    <t>Непрограммные расходы</t>
  </si>
  <si>
    <t>Резервные фонды местных администраций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</si>
  <si>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</si>
  <si>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Осуществление первичного воинского учета на территориях, где отсутствуют военные комиссариаты</t>
  </si>
  <si>
    <t>70.0.00.00000</t>
  </si>
  <si>
    <t>Программная часть сельских поселений</t>
  </si>
  <si>
    <t>7Ц.0.00.00000</t>
  </si>
  <si>
    <t>Муниципальная программа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</si>
  <si>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7Ц.4.00.00000</t>
  </si>
  <si>
    <t>Комплексы процессных мероприятий</t>
  </si>
  <si>
    <t>7Ц.4.02.00000</t>
  </si>
  <si>
    <t>Комплексы процессных мероприятий "Обеспечение безопасности"</t>
  </si>
  <si>
    <t>7Ц.4.02.15120</t>
  </si>
  <si>
    <t>Обеспечение первичных мер пожарной безопасности</t>
  </si>
  <si>
    <t>7Ц.4.03.00000</t>
  </si>
  <si>
    <t>Комплексы процессных мероприятий "Жилищно-коммунальное хозяйство, содержание автомобильных дорог и благоустройство территории"</t>
  </si>
  <si>
    <t>Содержание и уборка автомобильных дорог</t>
  </si>
  <si>
    <t>Ремонт автомобильных дорог общего пользования местного значения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</si>
  <si>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</si>
  <si>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7Ц.4.06.00000</t>
  </si>
  <si>
    <t>Комплексы процессных мероприятий "Формирование законопослушного поведения участников дорожного движения в муниципальном образовании"</t>
  </si>
  <si>
    <t>Организация и проведение мероприятия по профилактике дорожно-транспортных происшествий</t>
  </si>
  <si>
    <t>7Ц.8.00.00000</t>
  </si>
  <si>
    <t>Мероприятия, направленные на достижение целей проектов</t>
  </si>
  <si>
    <t>7Ц.4.01.00000</t>
  </si>
  <si>
    <t>Комплексы процессных мероприятий "Создание условий для экономического развития"</t>
  </si>
  <si>
    <t>Мероприятия по развитию и поддержке малого и среднего предпринимательства</t>
  </si>
  <si>
    <t>Выполнение комплексных кадастровых работ</t>
  </si>
  <si>
    <t>Содержание муниципального жилищного фонда, в том числе капитальный ремонт муниципального жилищного фонда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</si>
  <si>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</si>
  <si>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7Ц.8.04.00000</t>
  </si>
  <si>
    <t>Мероприятия, направленные на достижение цели федерального проекта "Обеспечение устойчивого сокращения непригодного для проживания жилищного фонда"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</si>
  <si>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</si>
  <si>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Организация уличного освещения</t>
  </si>
  <si>
    <t>Мероприятия в области благоустройства</t>
  </si>
  <si>
    <t>Создание комфортных благоустроенных территорий общего пользования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</si>
  <si>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</si>
  <si>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Поддержка развития общественной инфраструктуры муниципального значения в рамках проведения мероприятий по благоустройству</t>
  </si>
  <si>
    <t>7Ц.8.02.00000</t>
  </si>
  <si>
    <t>Мероприятия, направленные на достижение цели федерального проекта "Благоустройство сельских территорий"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</si>
  <si>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</si>
  <si>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7Ц.4.05.00000</t>
  </si>
  <si>
    <t>Комплексы процессных мероприятий "Развитие молодежной политики"</t>
  </si>
  <si>
    <t>Организация и проведение культурно-массовых молодежных мероприятий</t>
  </si>
  <si>
    <t>Проведение комплексных мер по профилактике безнадзорности и правонарушений несовершеннолетних</t>
  </si>
  <si>
    <t>7Ц.4.04.00000</t>
  </si>
  <si>
    <t>Комплексы процессных мероприятий "Развитие культуры, организация праздничных мероприятий"</t>
  </si>
  <si>
    <t>Обеспечение деятельности подведомственных учреждений культуры</t>
  </si>
  <si>
    <t>Обеспечение деятельности муниципальных библиотек</t>
  </si>
  <si>
    <t>Проведение культурно-массовых мероприятий к праздничным и памятным датам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</si>
  <si>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</si>
  <si>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Доплаты к пенсиям муниципальных служащих</t>
  </si>
  <si>
    <t>Организация и проведение мероприятий в области физической культуры и спорта</t>
  </si>
  <si>
    <t>7Ц.1.00.00000</t>
  </si>
  <si>
    <t>СУММА</t>
  </si>
  <si>
    <t>2023 год</t>
  </si>
  <si>
    <t>2024 год</t>
  </si>
  <si>
    <t xml:space="preserve">Муниципальная программа "Социально - экономическое  развитие  муниципального образования "Пудомягское сельское поселение" Гатчинского муниципального района  Ленинградской области </t>
  </si>
  <si>
    <t>1.1.</t>
  </si>
  <si>
    <t>1.2.</t>
  </si>
  <si>
    <t>2.1.</t>
  </si>
  <si>
    <t>Комплек процессных мероприятий  "Создание условий для экономического развития Пудомягского сельского поселения"</t>
  </si>
  <si>
    <t>2.2.</t>
  </si>
  <si>
    <t>Комплек процессных мероприятий "Обеспечение безопасности"</t>
  </si>
  <si>
    <t>2.3.</t>
  </si>
  <si>
    <t>Комплек процессных мероприятий  "Жилищно-коммунальное хозяйство, содержание автомобильных дорог и благоустройство территории Пудомягского сельского поселения"</t>
  </si>
  <si>
    <t>2.4.</t>
  </si>
  <si>
    <t>Комплек процессных мероприятий "Развитие культуры и спорта, организация праздничных мероприятий на территории Пудомягского сельского поселения"</t>
  </si>
  <si>
    <t>2.5.</t>
  </si>
  <si>
    <t>Комплек процессных мероприятий "Развитие молодежной политики"</t>
  </si>
  <si>
    <t>2.6.</t>
  </si>
  <si>
    <t>Комплек процессных мероприятий  "Формирование законопослушного поведения участников дорожного движения в муниципальном образовании «Пудомягское сельское  поселение"</t>
  </si>
  <si>
    <r>
  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</t>
    </r>
    <r>
      <rPr>
        <b/>
        <sz val="10"/>
        <color rgb="FF000000"/>
        <rFont val="Times New Roman"/>
        <family val="1"/>
        <charset val="204"/>
      </rPr>
      <t>Код цели 20-51180-00000-00000</t>
    </r>
  </si>
  <si>
    <r>
  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</t>
    </r>
    <r>
      <rPr>
        <b/>
        <sz val="10"/>
        <color rgb="FF000000"/>
        <rFont val="Times New Roman"/>
        <family val="1"/>
        <charset val="204"/>
      </rPr>
      <t xml:space="preserve"> Код цели 20-51180-00000-00000</t>
    </r>
  </si>
  <si>
    <t>Комплекс процессных мероприятий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</si>
  <si>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</si>
  <si>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</si>
  <si>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</si>
  <si>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</si>
  <si>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Социальное обеспечение и иные выплаты населению</t>
  </si>
  <si>
    <t>300</t>
  </si>
  <si>
    <t>Межбюджетные трансферты</t>
  </si>
  <si>
    <t>500</t>
  </si>
  <si>
    <t>Иные бюджетные ассигнования</t>
  </si>
  <si>
    <t>800</t>
  </si>
  <si>
    <t>Капитальные вложения в объекты государственной (муниципальной) собственности</t>
  </si>
  <si>
    <t>400</t>
  </si>
  <si>
    <t>Федеральные проекты, входящие в состав национальных проектов</t>
  </si>
  <si>
    <t>Федеральный проект "Формирование комфортной городской среды"</t>
  </si>
  <si>
    <t>7Ц.1.F2.00000</t>
  </si>
  <si>
    <t>Реализация программ формирования современной городской среды</t>
  </si>
  <si>
    <t>611 2 02 20299 10 0000 150</t>
  </si>
  <si>
    <r>
      <t>Субсидии бюджетам сельских поселений на обеспечение мероприятий по переселению граждан из аварийного жилищного фонда за счет средств, поступивших от государственной корпорации -Фонда содействия реформированию жилищно-коммунального хозяйства</t>
    </r>
    <r>
      <rPr>
        <b/>
        <sz val="9"/>
        <color rgb="FF000000"/>
        <rFont val="Times New Roman"/>
        <family val="1"/>
        <charset val="204"/>
      </rPr>
      <t xml:space="preserve"> КЦ 2026</t>
    </r>
  </si>
  <si>
    <t>62.Д.02.15360</t>
  </si>
  <si>
    <t>Прочие расходы по содержанию объектов муниципальной собственности</t>
  </si>
  <si>
    <t>7Ц.1.F3.00000</t>
  </si>
  <si>
    <t>Обеспечение устойчивого сокращения непригодного для проживания жилого фонда</t>
  </si>
  <si>
    <t>7Ц.1.F3.6748S</t>
  </si>
  <si>
    <t>7Ц.1.F3.67484</t>
  </si>
  <si>
    <t>Иные межбюджетные трансферты на осуществление полномочий по жилищному контролю</t>
  </si>
  <si>
    <t>62.Д.01.13010</t>
  </si>
  <si>
    <t>Федеральный проект "Обеспечение устойчивого сокращения непригодного для проживания жилищного фонда"</t>
  </si>
  <si>
    <t>7Ц.8.04.15620</t>
  </si>
  <si>
    <t>240</t>
  </si>
  <si>
    <t>Иные закупки товаров, работ и услуг для обеспечения государственных (муниципальных) нужд</t>
  </si>
  <si>
    <t>850</t>
  </si>
  <si>
    <t>Уплата налогов, сборов и иных платежей</t>
  </si>
  <si>
    <t>120</t>
  </si>
  <si>
    <t>Расходы на выплаты персоналу государственных (муниципальных) органов</t>
  </si>
  <si>
    <t>540</t>
  </si>
  <si>
    <t>870</t>
  </si>
  <si>
    <t>Резервные средства</t>
  </si>
  <si>
    <t>320</t>
  </si>
  <si>
    <t>Социальные выплаты гражданам, кроме публичных нормативных социальных выплат</t>
  </si>
  <si>
    <t>410</t>
  </si>
  <si>
    <t>Бюджетные инвестиции</t>
  </si>
  <si>
    <t>110</t>
  </si>
  <si>
    <t>Расходы на выплаты персоналу казенных учреждений</t>
  </si>
  <si>
    <r>
  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            </t>
    </r>
    <r>
      <rPr>
        <b/>
        <sz val="10"/>
        <color rgb="FF000000"/>
        <rFont val="Times New Roman"/>
        <family val="1"/>
        <charset val="204"/>
      </rPr>
      <t>Код цели 22-51180-00000-00000</t>
    </r>
  </si>
  <si>
    <t>КВСР</t>
  </si>
  <si>
    <t>КФСР</t>
  </si>
  <si>
    <t xml:space="preserve">  Приложение 7</t>
  </si>
  <si>
    <t>ВР</t>
  </si>
  <si>
    <t>ЦСР</t>
  </si>
  <si>
    <t>от _____.03.2023 №____</t>
  </si>
  <si>
    <t>Бюджет Пудомягского сельского поселения на плановый 2025 год</t>
  </si>
  <si>
    <r>
      <t xml:space="preserve">Субсидии бюджетам сельских поселений на обеспечение мероприятий по переселению граждан из аварийного жилищного фонда за счет средств, поступивших от государственной корпорации -Фонда содействия реформированию жилищно-коммунального хозяйства </t>
    </r>
    <r>
      <rPr>
        <b/>
        <sz val="10"/>
        <color rgb="FF000000"/>
        <rFont val="Times New Roman"/>
        <family val="1"/>
        <charset val="204"/>
      </rPr>
      <t>КЦ</t>
    </r>
    <r>
      <rPr>
        <sz val="10"/>
        <color rgb="FF000000"/>
        <rFont val="Times New Roman"/>
        <family val="1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2026</t>
    </r>
  </si>
  <si>
    <t xml:space="preserve">Прочие межбюджетные трансферты, передаваемые бюджетам сельских поселений   </t>
  </si>
  <si>
    <t>Изменения 2024 года</t>
  </si>
  <si>
    <t>Доходы бюджета Пудомягского сельского поселения на  2025 год</t>
  </si>
  <si>
    <t>Утверждено Бюджет Пудомягского сельского поселения на плановый 2025 год</t>
  </si>
  <si>
    <t>Прочие субсидии бюджетам поселений        Код цели 1022</t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</si>
  <si>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1022</t>
    </r>
  </si>
  <si>
    <t>получаемые из других бюджетов в 2023 году и плановый период 2024-2025 годов</t>
  </si>
  <si>
    <t>(тысяч рублей)              2023 год</t>
  </si>
  <si>
    <t>(тысяч рублей)       2024 год</t>
  </si>
  <si>
    <t>(тысяч рублей)    2025 год</t>
  </si>
  <si>
    <t xml:space="preserve">Распределение бюджетных ассигнований по разделам и подразделам, классификации расходов бюджета Пудомягского сельского поселения  на 2023 год и плановый период 2024-2025 годов                    </t>
  </si>
  <si>
    <t>2025 г.Сумма (тыс.руб.)</t>
  </si>
  <si>
    <t>Приложение 5</t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</si>
  <si>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32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</si>
  <si>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</t>
    </r>
  </si>
  <si>
    <r>
      <t xml:space="preserve">Прочие субсидии бюджетам поселений </t>
    </r>
    <r>
      <rPr>
        <b/>
        <sz val="9"/>
        <color rgb="FF000000"/>
        <rFont val="Times New Roman"/>
        <family val="1"/>
        <charset val="204"/>
      </rPr>
      <t>Код цели 10</t>
    </r>
  </si>
  <si>
    <t>Прочие субсидии поселениям КЦ 32</t>
  </si>
  <si>
    <t>Прочие субсидии поселениям КЦ 10</t>
  </si>
  <si>
    <t>Доходы бюджета Пудомягского сельского поселения на  2023 г.</t>
  </si>
  <si>
    <t>Прочие субсидии бюджетам поселений КЦ 1044</t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</si>
  <si>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1044</t>
    </r>
  </si>
  <si>
    <t>Ведомственная структура расходов бюджета Пудомягского сельского поселения на 2023 год и плановый период 2024-2025 годов</t>
  </si>
  <si>
    <t>2025 г.</t>
  </si>
  <si>
    <t>Исполнение функций органов местного самоуправления</t>
  </si>
  <si>
    <t>Иные межбюджетные трансферты на осуществление части полномочий по некоторым жилищным вопросам</t>
  </si>
  <si>
    <t xml:space="preserve">  Приложение 6</t>
  </si>
  <si>
    <t xml:space="preserve">  Приложение 5.1.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</si>
  <si>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разделам и подразделам классификации расходов бюджета Пудомягского сельского поселения на 2023 год и плановый период 2024-2025 годов</t>
  </si>
  <si>
    <t>Распределение бюджетных ассигнований на реализацию мероприятий муниципальной программы на 2023 год и плановый период 2024-2025 годов</t>
  </si>
  <si>
    <t>2025 год</t>
  </si>
  <si>
    <t>2.</t>
  </si>
  <si>
    <t>3.1.</t>
  </si>
  <si>
    <t>3.2.</t>
  </si>
  <si>
    <t>0409/0501/0503</t>
  </si>
  <si>
    <t>7Ц.8.01.S4200</t>
  </si>
  <si>
    <t>7Ц.4.03.15400</t>
  </si>
  <si>
    <t>Мероприятия по озеленению территории</t>
  </si>
  <si>
    <t>611 2 02 20302 10 0000 150</t>
  </si>
  <si>
    <t>Обеспечение мероприятий по переселению граждан из аварийного жилищного фонда (конкурсные)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</si>
  <si>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</si>
  <si>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от _____.04.2023 №____</t>
  </si>
  <si>
    <t>от ____.04.2023 №___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</si>
</sst>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10419]###\ ###\ ###\ ###\ ##0.00"/>
    <numFmt numFmtId="165" formatCode="0.0"/>
    <numFmt numFmtId="166" formatCode="?"/>
    <numFmt numFmtId="167" formatCode="#,##0.00_ ;[Red]\-#,##0.00\ "/>
  </numFmts>
  <fonts count="56" x14ac:knownFonts="1">
    <font>
      <sz val="10"/>
      <name val="Arial"/>
    </font>
    <font>
      <sz val="8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Times New Roman"/>
      <family val="1"/>
      <charset val="204"/>
    </font>
    <font>
      <sz val="11"/>
      <name val="Arial Cyr"/>
      <charset val="204"/>
    </font>
    <font>
      <sz val="9"/>
      <name val="Arial Cyr"/>
      <charset val="204"/>
    </font>
    <font>
      <sz val="11"/>
      <name val="Times New Roman"/>
      <family val="1"/>
    </font>
    <font>
      <sz val="10"/>
      <name val="Times New Roman"/>
      <family val="1"/>
    </font>
    <font>
      <u/>
      <sz val="11"/>
      <name val="Times New Roman"/>
      <family val="1"/>
    </font>
    <font>
      <sz val="12"/>
      <name val="Times New Roman"/>
      <family val="1"/>
      <charset val="204"/>
    </font>
    <font>
      <sz val="9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name val="Arial"/>
      <family val="2"/>
      <charset val="204"/>
    </font>
    <font>
      <sz val="11"/>
      <color indexed="8"/>
      <name val="Calibri"/>
      <family val="2"/>
      <scheme val="minor"/>
    </font>
    <font>
      <b/>
      <sz val="18"/>
      <name val="Times New Roman"/>
      <family val="1"/>
      <charset val="204"/>
    </font>
    <font>
      <sz val="18"/>
      <name val="Calibri"/>
      <family val="2"/>
      <charset val="204"/>
    </font>
    <font>
      <sz val="18"/>
      <name val="Arial"/>
      <family val="2"/>
      <charset val="204"/>
    </font>
    <font>
      <sz val="8"/>
      <name val="Calibri"/>
      <family val="2"/>
      <charset val="204"/>
    </font>
    <font>
      <sz val="8"/>
      <color theme="1"/>
      <name val="Calibri"/>
      <family val="2"/>
      <scheme val="minor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6"/>
      <name val="Calibri"/>
      <family val="2"/>
      <charset val="204"/>
    </font>
    <font>
      <sz val="12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3.5"/>
      <name val="Times New Roman"/>
      <family val="1"/>
      <charset val="204"/>
    </font>
    <font>
      <sz val="13.5"/>
      <name val="Arial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  <scheme val="minor"/>
    </font>
    <font>
      <sz val="12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4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30" fillId="0" borderId="0"/>
    <xf numFmtId="0" fontId="37" fillId="0" borderId="0"/>
    <xf numFmtId="0" fontId="18" fillId="0" borderId="0"/>
  </cellStyleXfs>
  <cellXfs count="452">
    <xf numFmtId="0" fontId="0" fillId="0" borderId="0" xfId="0"/>
    <xf numFmtId="0" fontId="2" fillId="0" borderId="0" xfId="0" applyFont="1"/>
    <xf numFmtId="0" fontId="6" fillId="0" borderId="1" xfId="1" applyFont="1" applyBorder="1" applyAlignment="1">
      <alignment horizontal="center" vertical="center" wrapText="1" readingOrder="1"/>
    </xf>
    <xf numFmtId="0" fontId="7" fillId="0" borderId="1" xfId="1" applyFont="1" applyBorder="1" applyAlignment="1">
      <alignment horizontal="left" vertical="center" wrapText="1" readingOrder="1"/>
    </xf>
    <xf numFmtId="0" fontId="7" fillId="0" borderId="1" xfId="1" applyFont="1" applyBorder="1" applyAlignment="1">
      <alignment horizontal="center" vertical="center" wrapText="1" readingOrder="1"/>
    </xf>
    <xf numFmtId="164" fontId="8" fillId="0" borderId="1" xfId="1" applyNumberFormat="1" applyFont="1" applyBorder="1" applyAlignment="1">
      <alignment horizontal="right" vertical="center" wrapText="1" readingOrder="1"/>
    </xf>
    <xf numFmtId="164" fontId="6" fillId="0" borderId="1" xfId="1" applyNumberFormat="1" applyFont="1" applyBorder="1" applyAlignment="1">
      <alignment horizontal="right" vertical="center" wrapText="1" readingOrder="1"/>
    </xf>
    <xf numFmtId="0" fontId="6" fillId="0" borderId="1" xfId="1" applyFont="1" applyBorder="1" applyAlignment="1">
      <alignment horizontal="left" vertical="center" wrapText="1" readingOrder="1"/>
    </xf>
    <xf numFmtId="0" fontId="9" fillId="0" borderId="1" xfId="1" applyFont="1" applyBorder="1" applyAlignment="1">
      <alignment horizontal="center" vertical="center" wrapText="1" readingOrder="1"/>
    </xf>
    <xf numFmtId="0" fontId="8" fillId="0" borderId="1" xfId="1" applyFont="1" applyBorder="1" applyAlignment="1">
      <alignment horizontal="left" vertical="center" wrapText="1" readingOrder="1"/>
    </xf>
    <xf numFmtId="4" fontId="12" fillId="0" borderId="1" xfId="0" applyNumberFormat="1" applyFont="1" applyBorder="1"/>
    <xf numFmtId="4" fontId="3" fillId="0" borderId="1" xfId="0" applyNumberFormat="1" applyFont="1" applyBorder="1" applyAlignment="1">
      <alignment vertical="center"/>
    </xf>
    <xf numFmtId="4" fontId="6" fillId="2" borderId="1" xfId="1" applyNumberFormat="1" applyFont="1" applyFill="1" applyBorder="1" applyAlignment="1">
      <alignment horizontal="right" vertical="center" wrapText="1" readingOrder="1"/>
    </xf>
    <xf numFmtId="4" fontId="3" fillId="2" borderId="1" xfId="0" applyNumberFormat="1" applyFont="1" applyFill="1" applyBorder="1" applyAlignment="1">
      <alignment horizontal="right" vertical="center"/>
    </xf>
    <xf numFmtId="0" fontId="8" fillId="2" borderId="1" xfId="1" applyFont="1" applyFill="1" applyBorder="1" applyAlignment="1">
      <alignment horizontal="left" vertical="center" wrapText="1" readingOrder="1"/>
    </xf>
    <xf numFmtId="164" fontId="8" fillId="2" borderId="1" xfId="1" applyNumberFormat="1" applyFont="1" applyFill="1" applyBorder="1" applyAlignment="1">
      <alignment horizontal="right" vertical="center" wrapText="1" readingOrder="1"/>
    </xf>
    <xf numFmtId="0" fontId="14" fillId="0" borderId="1" xfId="1" applyFont="1" applyBorder="1" applyAlignment="1">
      <alignment horizontal="left" vertical="center" wrapText="1" readingOrder="1"/>
    </xf>
    <xf numFmtId="0" fontId="15" fillId="0" borderId="1" xfId="1" applyFont="1" applyBorder="1" applyAlignment="1">
      <alignment horizontal="left" vertical="center" wrapText="1" readingOrder="1"/>
    </xf>
    <xf numFmtId="0" fontId="14" fillId="0" borderId="1" xfId="1" applyFont="1" applyBorder="1" applyAlignment="1">
      <alignment horizontal="center" vertical="center" wrapText="1" readingOrder="1"/>
    </xf>
    <xf numFmtId="0" fontId="16" fillId="0" borderId="1" xfId="1" applyFont="1" applyBorder="1" applyAlignment="1">
      <alignment horizontal="left" vertical="center" wrapText="1" readingOrder="1"/>
    </xf>
    <xf numFmtId="0" fontId="17" fillId="0" borderId="0" xfId="0" applyFont="1"/>
    <xf numFmtId="4" fontId="0" fillId="0" borderId="0" xfId="0" applyNumberFormat="1"/>
    <xf numFmtId="2" fontId="0" fillId="0" borderId="0" xfId="0" applyNumberFormat="1" applyAlignment="1">
      <alignment vertical="center"/>
    </xf>
    <xf numFmtId="1" fontId="0" fillId="0" borderId="0" xfId="0" applyNumberFormat="1" applyAlignment="1">
      <alignment vertical="center"/>
    </xf>
    <xf numFmtId="2" fontId="12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21" fillId="0" borderId="0" xfId="0" applyFont="1"/>
    <xf numFmtId="4" fontId="21" fillId="0" borderId="0" xfId="0" applyNumberFormat="1" applyFont="1"/>
    <xf numFmtId="4" fontId="21" fillId="0" borderId="0" xfId="0" applyNumberFormat="1" applyFont="1" applyAlignment="1">
      <alignment vertical="center"/>
    </xf>
    <xf numFmtId="165" fontId="11" fillId="0" borderId="0" xfId="0" applyNumberFormat="1" applyFont="1" applyAlignment="1">
      <alignment horizontal="left"/>
    </xf>
    <xf numFmtId="165" fontId="12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22" fillId="0" borderId="0" xfId="0" applyFont="1"/>
    <xf numFmtId="0" fontId="11" fillId="3" borderId="9" xfId="0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0" fontId="12" fillId="0" borderId="9" xfId="0" applyFont="1" applyBorder="1" applyAlignment="1">
      <alignment wrapText="1"/>
    </xf>
    <xf numFmtId="49" fontId="12" fillId="0" borderId="1" xfId="0" applyNumberFormat="1" applyFont="1" applyBorder="1" applyAlignment="1">
      <alignment horizontal="center" wrapText="1"/>
    </xf>
    <xf numFmtId="4" fontId="12" fillId="0" borderId="12" xfId="0" applyNumberFormat="1" applyFont="1" applyBorder="1" applyAlignment="1">
      <alignment horizontal="center" wrapText="1"/>
    </xf>
    <xf numFmtId="4" fontId="12" fillId="0" borderId="1" xfId="0" applyNumberFormat="1" applyFont="1" applyBorder="1" applyAlignment="1">
      <alignment horizontal="center" wrapText="1"/>
    </xf>
    <xf numFmtId="49" fontId="12" fillId="3" borderId="1" xfId="0" applyNumberFormat="1" applyFont="1" applyFill="1" applyBorder="1" applyAlignment="1">
      <alignment horizontal="center" wrapText="1"/>
    </xf>
    <xf numFmtId="4" fontId="11" fillId="3" borderId="12" xfId="0" applyNumberFormat="1" applyFont="1" applyFill="1" applyBorder="1" applyAlignment="1">
      <alignment horizontal="center" wrapText="1"/>
    </xf>
    <xf numFmtId="0" fontId="12" fillId="0" borderId="9" xfId="0" applyFont="1" applyBorder="1" applyAlignment="1">
      <alignment horizontal="left" wrapText="1"/>
    </xf>
    <xf numFmtId="49" fontId="11" fillId="0" borderId="1" xfId="0" applyNumberFormat="1" applyFont="1" applyBorder="1" applyAlignment="1">
      <alignment horizontal="center" wrapText="1"/>
    </xf>
    <xf numFmtId="4" fontId="11" fillId="3" borderId="1" xfId="0" applyNumberFormat="1" applyFont="1" applyFill="1" applyBorder="1" applyAlignment="1">
      <alignment horizontal="center" wrapText="1"/>
    </xf>
    <xf numFmtId="4" fontId="12" fillId="2" borderId="12" xfId="0" applyNumberFormat="1" applyFont="1" applyFill="1" applyBorder="1" applyAlignment="1">
      <alignment horizontal="center" wrapText="1"/>
    </xf>
    <xf numFmtId="4" fontId="11" fillId="3" borderId="9" xfId="0" applyNumberFormat="1" applyFont="1" applyFill="1" applyBorder="1" applyAlignment="1">
      <alignment horizontal="center" wrapText="1"/>
    </xf>
    <xf numFmtId="0" fontId="3" fillId="0" borderId="9" xfId="0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4" fontId="11" fillId="3" borderId="11" xfId="0" applyNumberFormat="1" applyFont="1" applyFill="1" applyBorder="1" applyAlignment="1">
      <alignment wrapText="1"/>
    </xf>
    <xf numFmtId="4" fontId="11" fillId="3" borderId="13" xfId="0" applyNumberFormat="1" applyFont="1" applyFill="1" applyBorder="1" applyAlignment="1">
      <alignment wrapText="1"/>
    </xf>
    <xf numFmtId="4" fontId="11" fillId="3" borderId="14" xfId="0" applyNumberFormat="1" applyFont="1" applyFill="1" applyBorder="1" applyAlignment="1">
      <alignment horizontal="center" wrapText="1"/>
    </xf>
    <xf numFmtId="0" fontId="19" fillId="0" borderId="15" xfId="0" applyFont="1" applyBorder="1"/>
    <xf numFmtId="0" fontId="22" fillId="0" borderId="4" xfId="0" applyFont="1" applyBorder="1"/>
    <xf numFmtId="165" fontId="3" fillId="0" borderId="11" xfId="0" applyNumberFormat="1" applyFont="1" applyBorder="1" applyAlignment="1">
      <alignment wrapText="1"/>
    </xf>
    <xf numFmtId="165" fontId="22" fillId="0" borderId="13" xfId="0" applyNumberFormat="1" applyFont="1" applyBorder="1"/>
    <xf numFmtId="165" fontId="0" fillId="0" borderId="0" xfId="0" applyNumberFormat="1"/>
    <xf numFmtId="0" fontId="23" fillId="0" borderId="0" xfId="0" applyFont="1" applyAlignment="1">
      <alignment horizontal="right"/>
    </xf>
    <xf numFmtId="0" fontId="24" fillId="0" borderId="0" xfId="0" applyFont="1"/>
    <xf numFmtId="14" fontId="25" fillId="0" borderId="0" xfId="0" applyNumberFormat="1" applyFont="1"/>
    <xf numFmtId="0" fontId="25" fillId="0" borderId="0" xfId="0" applyFont="1"/>
    <xf numFmtId="0" fontId="23" fillId="0" borderId="0" xfId="0" applyFont="1"/>
    <xf numFmtId="0" fontId="10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4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vertical="center" wrapText="1"/>
    </xf>
    <xf numFmtId="49" fontId="26" fillId="0" borderId="1" xfId="0" applyNumberFormat="1" applyFont="1" applyBorder="1" applyAlignment="1">
      <alignment horizontal="center" vertical="center" wrapText="1"/>
    </xf>
    <xf numFmtId="0" fontId="27" fillId="0" borderId="0" xfId="0" applyFont="1"/>
    <xf numFmtId="0" fontId="29" fillId="0" borderId="0" xfId="0" applyFont="1"/>
    <xf numFmtId="0" fontId="1" fillId="0" borderId="0" xfId="0" applyFont="1"/>
    <xf numFmtId="4" fontId="8" fillId="0" borderId="1" xfId="1" applyNumberFormat="1" applyFont="1" applyBorder="1" applyAlignment="1">
      <alignment horizontal="right" vertical="center" wrapText="1" readingOrder="1"/>
    </xf>
    <xf numFmtId="4" fontId="8" fillId="0" borderId="1" xfId="1" applyNumberFormat="1" applyFont="1" applyBorder="1" applyAlignment="1">
      <alignment horizontal="center" vertical="center" wrapText="1" readingOrder="1"/>
    </xf>
    <xf numFmtId="2" fontId="3" fillId="0" borderId="0" xfId="0" applyNumberFormat="1" applyFont="1" applyAlignment="1">
      <alignment horizontal="right" vertical="center"/>
    </xf>
    <xf numFmtId="2" fontId="11" fillId="0" borderId="0" xfId="0" applyNumberFormat="1" applyFont="1" applyAlignment="1">
      <alignment horizontal="right" vertical="center"/>
    </xf>
    <xf numFmtId="2" fontId="12" fillId="0" borderId="0" xfId="0" applyNumberFormat="1" applyFont="1" applyAlignment="1">
      <alignment horizontal="right" vertical="center"/>
    </xf>
    <xf numFmtId="4" fontId="2" fillId="0" borderId="0" xfId="0" applyNumberFormat="1" applyFont="1"/>
    <xf numFmtId="4" fontId="6" fillId="0" borderId="1" xfId="1" applyNumberFormat="1" applyFont="1" applyBorder="1" applyAlignment="1">
      <alignment horizontal="right" vertical="center" wrapText="1" readingOrder="1"/>
    </xf>
    <xf numFmtId="4" fontId="15" fillId="0" borderId="1" xfId="1" applyNumberFormat="1" applyFont="1" applyBorder="1" applyAlignment="1">
      <alignment horizontal="right" vertical="center" wrapText="1" readingOrder="1"/>
    </xf>
    <xf numFmtId="4" fontId="8" fillId="2" borderId="1" xfId="1" applyNumberFormat="1" applyFont="1" applyFill="1" applyBorder="1" applyAlignment="1">
      <alignment horizontal="right" vertical="center" wrapText="1" readingOrder="1"/>
    </xf>
    <xf numFmtId="4" fontId="16" fillId="0" borderId="1" xfId="1" applyNumberFormat="1" applyFont="1" applyBorder="1" applyAlignment="1">
      <alignment horizontal="right" vertical="center" wrapText="1" readingOrder="1"/>
    </xf>
    <xf numFmtId="0" fontId="2" fillId="0" borderId="1" xfId="0" applyFont="1" applyBorder="1"/>
    <xf numFmtId="4" fontId="11" fillId="0" borderId="0" xfId="0" applyNumberFormat="1" applyFont="1" applyAlignment="1">
      <alignment horizontal="right" vertical="center"/>
    </xf>
    <xf numFmtId="4" fontId="12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14" fillId="0" borderId="6" xfId="1" applyFont="1" applyBorder="1" applyAlignment="1">
      <alignment horizontal="left" vertical="center" wrapText="1" readingOrder="1"/>
    </xf>
    <xf numFmtId="0" fontId="6" fillId="0" borderId="7" xfId="1" applyFont="1" applyBorder="1" applyAlignment="1">
      <alignment horizontal="center" vertical="center" wrapText="1" readingOrder="1"/>
    </xf>
    <xf numFmtId="4" fontId="6" fillId="0" borderId="7" xfId="1" applyNumberFormat="1" applyFont="1" applyBorder="1" applyAlignment="1">
      <alignment horizontal="right" vertical="center" wrapText="1" readingOrder="1"/>
    </xf>
    <xf numFmtId="0" fontId="16" fillId="0" borderId="9" xfId="1" applyFont="1" applyBorder="1" applyAlignment="1">
      <alignment horizontal="left" vertical="center" wrapText="1" readingOrder="1"/>
    </xf>
    <xf numFmtId="4" fontId="16" fillId="0" borderId="12" xfId="1" applyNumberFormat="1" applyFont="1" applyBorder="1" applyAlignment="1">
      <alignment horizontal="right" vertical="center" wrapText="1" readingOrder="1"/>
    </xf>
    <xf numFmtId="0" fontId="8" fillId="0" borderId="9" xfId="1" applyFont="1" applyBorder="1" applyAlignment="1">
      <alignment horizontal="left" vertical="center" wrapText="1" readingOrder="1"/>
    </xf>
    <xf numFmtId="0" fontId="8" fillId="0" borderId="11" xfId="1" applyFont="1" applyBorder="1" applyAlignment="1">
      <alignment horizontal="left" vertical="center" wrapText="1" readingOrder="1"/>
    </xf>
    <xf numFmtId="0" fontId="8" fillId="0" borderId="13" xfId="1" applyFont="1" applyBorder="1" applyAlignment="1">
      <alignment horizontal="left" vertical="center" wrapText="1" readingOrder="1"/>
    </xf>
    <xf numFmtId="4" fontId="8" fillId="0" borderId="13" xfId="1" applyNumberFormat="1" applyFont="1" applyBorder="1" applyAlignment="1">
      <alignment horizontal="right" vertical="center" wrapText="1" readingOrder="1"/>
    </xf>
    <xf numFmtId="0" fontId="14" fillId="0" borderId="20" xfId="1" applyFont="1" applyBorder="1" applyAlignment="1">
      <alignment horizontal="left" vertical="center" wrapText="1" readingOrder="1"/>
    </xf>
    <xf numFmtId="0" fontId="6" fillId="0" borderId="21" xfId="1" applyFont="1" applyBorder="1" applyAlignment="1">
      <alignment horizontal="center" vertical="center" wrapText="1" readingOrder="1"/>
    </xf>
    <xf numFmtId="4" fontId="6" fillId="2" borderId="21" xfId="1" applyNumberFormat="1" applyFont="1" applyFill="1" applyBorder="1" applyAlignment="1">
      <alignment horizontal="right" vertical="center" wrapText="1" readingOrder="1"/>
    </xf>
    <xf numFmtId="4" fontId="6" fillId="2" borderId="22" xfId="1" applyNumberFormat="1" applyFont="1" applyFill="1" applyBorder="1" applyAlignment="1">
      <alignment horizontal="right" vertical="center" wrapText="1" readingOrder="1"/>
    </xf>
    <xf numFmtId="4" fontId="6" fillId="2" borderId="7" xfId="1" applyNumberFormat="1" applyFont="1" applyFill="1" applyBorder="1" applyAlignment="1">
      <alignment horizontal="right" vertical="center" wrapText="1" readingOrder="1"/>
    </xf>
    <xf numFmtId="4" fontId="8" fillId="2" borderId="12" xfId="1" applyNumberFormat="1" applyFont="1" applyFill="1" applyBorder="1" applyAlignment="1">
      <alignment horizontal="right" vertical="center" wrapText="1" readingOrder="1"/>
    </xf>
    <xf numFmtId="4" fontId="8" fillId="2" borderId="13" xfId="1" applyNumberFormat="1" applyFont="1" applyFill="1" applyBorder="1" applyAlignment="1">
      <alignment horizontal="right" vertical="center" wrapText="1" readingOrder="1"/>
    </xf>
    <xf numFmtId="4" fontId="8" fillId="0" borderId="14" xfId="1" applyNumberFormat="1" applyFont="1" applyBorder="1" applyAlignment="1">
      <alignment horizontal="right" vertical="center" wrapText="1" readingOrder="1"/>
    </xf>
    <xf numFmtId="0" fontId="15" fillId="0" borderId="6" xfId="1" applyFont="1" applyBorder="1" applyAlignment="1">
      <alignment horizontal="left" vertical="center" wrapText="1" readingOrder="1"/>
    </xf>
    <xf numFmtId="0" fontId="14" fillId="0" borderId="7" xfId="1" applyFont="1" applyBorder="1" applyAlignment="1">
      <alignment horizontal="center" vertical="center" wrapText="1" readingOrder="1"/>
    </xf>
    <xf numFmtId="4" fontId="3" fillId="0" borderId="13" xfId="0" applyNumberFormat="1" applyFont="1" applyBorder="1" applyAlignment="1">
      <alignment vertical="center"/>
    </xf>
    <xf numFmtId="4" fontId="3" fillId="0" borderId="14" xfId="0" applyNumberFormat="1" applyFont="1" applyBorder="1" applyAlignment="1">
      <alignment vertical="center"/>
    </xf>
    <xf numFmtId="0" fontId="9" fillId="0" borderId="7" xfId="1" applyFont="1" applyBorder="1" applyAlignment="1">
      <alignment horizontal="center" vertical="center" wrapText="1" readingOrder="1"/>
    </xf>
    <xf numFmtId="164" fontId="6" fillId="0" borderId="7" xfId="1" applyNumberFormat="1" applyFont="1" applyBorder="1" applyAlignment="1">
      <alignment horizontal="right" vertical="center" wrapText="1" readingOrder="1"/>
    </xf>
    <xf numFmtId="164" fontId="8" fillId="0" borderId="12" xfId="1" applyNumberFormat="1" applyFont="1" applyBorder="1" applyAlignment="1">
      <alignment horizontal="right" vertical="center" wrapText="1" readingOrder="1"/>
    </xf>
    <xf numFmtId="164" fontId="8" fillId="0" borderId="13" xfId="1" applyNumberFormat="1" applyFont="1" applyBorder="1" applyAlignment="1">
      <alignment horizontal="right" vertical="center" wrapText="1" readingOrder="1"/>
    </xf>
    <xf numFmtId="0" fontId="6" fillId="0" borderId="6" xfId="1" applyFont="1" applyBorder="1" applyAlignment="1">
      <alignment horizontal="left" vertical="center" wrapText="1" readingOrder="1"/>
    </xf>
    <xf numFmtId="4" fontId="3" fillId="2" borderId="13" xfId="0" applyNumberFormat="1" applyFont="1" applyFill="1" applyBorder="1" applyAlignment="1">
      <alignment horizontal="right" vertical="center"/>
    </xf>
    <xf numFmtId="164" fontId="8" fillId="2" borderId="13" xfId="1" applyNumberFormat="1" applyFont="1" applyFill="1" applyBorder="1" applyAlignment="1">
      <alignment horizontal="right" vertical="center" wrapText="1" readingOrder="1"/>
    </xf>
    <xf numFmtId="0" fontId="8" fillId="0" borderId="17" xfId="1" applyFont="1" applyBorder="1" applyAlignment="1">
      <alignment horizontal="left" vertical="center" wrapText="1" readingOrder="1"/>
    </xf>
    <xf numFmtId="0" fontId="8" fillId="0" borderId="3" xfId="1" applyFont="1" applyBorder="1" applyAlignment="1">
      <alignment horizontal="left" vertical="center" wrapText="1" readingOrder="1"/>
    </xf>
    <xf numFmtId="0" fontId="2" fillId="0" borderId="13" xfId="0" applyFont="1" applyBorder="1"/>
    <xf numFmtId="4" fontId="15" fillId="0" borderId="7" xfId="1" applyNumberFormat="1" applyFont="1" applyBorder="1" applyAlignment="1">
      <alignment horizontal="center" vertical="center" wrapText="1" readingOrder="1"/>
    </xf>
    <xf numFmtId="4" fontId="3" fillId="0" borderId="13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10" fillId="0" borderId="8" xfId="0" applyNumberFormat="1" applyFont="1" applyBorder="1" applyAlignment="1">
      <alignment horizontal="center" vertical="center"/>
    </xf>
    <xf numFmtId="4" fontId="6" fillId="0" borderId="7" xfId="1" applyNumberFormat="1" applyFont="1" applyBorder="1" applyAlignment="1">
      <alignment horizontal="center" vertical="center" wrapText="1" readingOrder="1"/>
    </xf>
    <xf numFmtId="164" fontId="8" fillId="0" borderId="3" xfId="1" applyNumberFormat="1" applyFont="1" applyBorder="1" applyAlignment="1">
      <alignment horizontal="right" vertical="center" wrapText="1" readingOrder="1"/>
    </xf>
    <xf numFmtId="164" fontId="6" fillId="0" borderId="7" xfId="1" applyNumberFormat="1" applyFont="1" applyBorder="1" applyAlignment="1">
      <alignment horizontal="center" vertical="center" wrapText="1" readingOrder="1"/>
    </xf>
    <xf numFmtId="0" fontId="2" fillId="0" borderId="13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2" fontId="10" fillId="0" borderId="8" xfId="0" applyNumberFormat="1" applyFont="1" applyBorder="1" applyAlignment="1">
      <alignment horizontal="center" vertical="center"/>
    </xf>
    <xf numFmtId="4" fontId="3" fillId="0" borderId="14" xfId="0" applyNumberFormat="1" applyFont="1" applyBorder="1"/>
    <xf numFmtId="4" fontId="3" fillId="0" borderId="12" xfId="0" applyNumberFormat="1" applyFont="1" applyBorder="1" applyAlignment="1">
      <alignment horizontal="center" vertical="center"/>
    </xf>
    <xf numFmtId="4" fontId="10" fillId="0" borderId="12" xfId="0" applyNumberFormat="1" applyFont="1" applyBorder="1" applyAlignment="1">
      <alignment horizontal="center" vertical="center"/>
    </xf>
    <xf numFmtId="4" fontId="6" fillId="2" borderId="1" xfId="1" applyNumberFormat="1" applyFont="1" applyFill="1" applyBorder="1" applyAlignment="1">
      <alignment horizontal="center" vertical="center" wrapText="1" readingOrder="1"/>
    </xf>
    <xf numFmtId="0" fontId="2" fillId="0" borderId="1" xfId="0" applyFont="1" applyBorder="1" applyAlignment="1">
      <alignment horizontal="center" vertical="center"/>
    </xf>
    <xf numFmtId="0" fontId="8" fillId="0" borderId="6" xfId="1" applyFont="1" applyBorder="1" applyAlignment="1">
      <alignment horizontal="left" vertical="center" wrapText="1" readingOrder="1"/>
    </xf>
    <xf numFmtId="0" fontId="7" fillId="0" borderId="7" xfId="1" applyFont="1" applyBorder="1" applyAlignment="1">
      <alignment horizontal="center" vertical="center" wrapText="1" readingOrder="1"/>
    </xf>
    <xf numFmtId="0" fontId="6" fillId="0" borderId="9" xfId="1" applyFont="1" applyBorder="1" applyAlignment="1">
      <alignment horizontal="left" vertical="center" wrapText="1" readingOrder="1"/>
    </xf>
    <xf numFmtId="0" fontId="8" fillId="2" borderId="9" xfId="1" applyFont="1" applyFill="1" applyBorder="1" applyAlignment="1">
      <alignment horizontal="left" vertical="center" wrapText="1" readingOrder="1"/>
    </xf>
    <xf numFmtId="164" fontId="6" fillId="0" borderId="1" xfId="1" applyNumberFormat="1" applyFont="1" applyBorder="1" applyAlignment="1">
      <alignment horizontal="center" vertical="center" wrapText="1" readingOrder="1"/>
    </xf>
    <xf numFmtId="2" fontId="3" fillId="0" borderId="12" xfId="0" applyNumberFormat="1" applyFont="1" applyBorder="1" applyAlignment="1">
      <alignment horizontal="center" vertical="center"/>
    </xf>
    <xf numFmtId="2" fontId="10" fillId="0" borderId="12" xfId="0" applyNumberFormat="1" applyFont="1" applyBorder="1" applyAlignment="1">
      <alignment horizontal="center" vertical="center"/>
    </xf>
    <xf numFmtId="2" fontId="3" fillId="0" borderId="14" xfId="0" applyNumberFormat="1" applyFont="1" applyBorder="1" applyAlignment="1">
      <alignment horizontal="center" vertical="center"/>
    </xf>
    <xf numFmtId="0" fontId="14" fillId="0" borderId="11" xfId="1" applyFont="1" applyBorder="1" applyAlignment="1">
      <alignment horizontal="left" vertical="center" wrapText="1" readingOrder="1"/>
    </xf>
    <xf numFmtId="0" fontId="6" fillId="0" borderId="13" xfId="1" applyFont="1" applyBorder="1" applyAlignment="1">
      <alignment horizontal="center" vertical="center" wrapText="1" readingOrder="1"/>
    </xf>
    <xf numFmtId="164" fontId="6" fillId="2" borderId="13" xfId="1" applyNumberFormat="1" applyFont="1" applyFill="1" applyBorder="1" applyAlignment="1">
      <alignment horizontal="right" vertical="center" wrapText="1" readingOrder="1"/>
    </xf>
    <xf numFmtId="2" fontId="2" fillId="0" borderId="14" xfId="0" applyNumberFormat="1" applyFont="1" applyBorder="1"/>
    <xf numFmtId="2" fontId="3" fillId="0" borderId="12" xfId="0" applyNumberFormat="1" applyFont="1" applyBorder="1" applyAlignment="1">
      <alignment vertical="center"/>
    </xf>
    <xf numFmtId="2" fontId="3" fillId="0" borderId="14" xfId="0" applyNumberFormat="1" applyFont="1" applyBorder="1" applyAlignment="1">
      <alignment vertical="center"/>
    </xf>
    <xf numFmtId="0" fontId="7" fillId="0" borderId="11" xfId="1" applyFont="1" applyBorder="1" applyAlignment="1">
      <alignment horizontal="left" vertical="center" wrapText="1" readingOrder="1"/>
    </xf>
    <xf numFmtId="0" fontId="7" fillId="0" borderId="13" xfId="1" applyFont="1" applyBorder="1" applyAlignment="1">
      <alignment horizontal="center" vertical="center" wrapText="1" readingOrder="1"/>
    </xf>
    <xf numFmtId="164" fontId="6" fillId="0" borderId="13" xfId="1" applyNumberFormat="1" applyFont="1" applyBorder="1" applyAlignment="1">
      <alignment horizontal="right" vertical="center" wrapText="1" readingOrder="1"/>
    </xf>
    <xf numFmtId="4" fontId="3" fillId="0" borderId="13" xfId="0" applyNumberFormat="1" applyFont="1" applyBorder="1"/>
    <xf numFmtId="0" fontId="3" fillId="0" borderId="13" xfId="0" applyFont="1" applyBorder="1"/>
    <xf numFmtId="0" fontId="8" fillId="2" borderId="16" xfId="1" applyFont="1" applyFill="1" applyBorder="1" applyAlignment="1">
      <alignment horizontal="left" vertical="center" wrapText="1" readingOrder="1"/>
    </xf>
    <xf numFmtId="2" fontId="28" fillId="0" borderId="0" xfId="0" applyNumberFormat="1" applyFont="1"/>
    <xf numFmtId="4" fontId="12" fillId="0" borderId="1" xfId="0" applyNumberFormat="1" applyFont="1" applyBorder="1" applyAlignment="1">
      <alignment horizontal="center" vertical="center"/>
    </xf>
    <xf numFmtId="4" fontId="3" fillId="0" borderId="12" xfId="0" applyNumberFormat="1" applyFont="1" applyBorder="1" applyAlignment="1">
      <alignment vertical="center"/>
    </xf>
    <xf numFmtId="0" fontId="8" fillId="2" borderId="2" xfId="1" applyFont="1" applyFill="1" applyBorder="1" applyAlignment="1">
      <alignment horizontal="left" vertical="center" wrapText="1" readingOrder="1"/>
    </xf>
    <xf numFmtId="164" fontId="8" fillId="2" borderId="2" xfId="1" applyNumberFormat="1" applyFont="1" applyFill="1" applyBorder="1" applyAlignment="1">
      <alignment horizontal="right" vertical="center" wrapText="1" readingOrder="1"/>
    </xf>
    <xf numFmtId="164" fontId="8" fillId="2" borderId="10" xfId="1" applyNumberFormat="1" applyFont="1" applyFill="1" applyBorder="1" applyAlignment="1">
      <alignment horizontal="right" vertical="center" wrapText="1" readingOrder="1"/>
    </xf>
    <xf numFmtId="4" fontId="12" fillId="0" borderId="9" xfId="0" applyNumberFormat="1" applyFont="1" applyBorder="1" applyAlignment="1">
      <alignment vertical="top" wrapText="1"/>
    </xf>
    <xf numFmtId="4" fontId="12" fillId="0" borderId="1" xfId="0" applyNumberFormat="1" applyFont="1" applyBorder="1" applyAlignment="1">
      <alignment horizontal="center" vertical="top" wrapText="1"/>
    </xf>
    <xf numFmtId="4" fontId="12" fillId="0" borderId="12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vertical="top" wrapText="1"/>
    </xf>
    <xf numFmtId="0" fontId="34" fillId="0" borderId="0" xfId="0" applyFont="1"/>
    <xf numFmtId="0" fontId="35" fillId="0" borderId="0" xfId="0" applyFont="1"/>
    <xf numFmtId="4" fontId="10" fillId="4" borderId="7" xfId="0" applyNumberFormat="1" applyFont="1" applyFill="1" applyBorder="1" applyAlignment="1">
      <alignment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6" fillId="4" borderId="6" xfId="1" applyFont="1" applyFill="1" applyBorder="1" applyAlignment="1">
      <alignment horizontal="center" vertical="center" wrapText="1" readingOrder="1"/>
    </xf>
    <xf numFmtId="0" fontId="6" fillId="4" borderId="7" xfId="1" applyFont="1" applyFill="1" applyBorder="1" applyAlignment="1">
      <alignment horizontal="center" vertical="center" wrapText="1" readingOrder="1"/>
    </xf>
    <xf numFmtId="4" fontId="6" fillId="4" borderId="7" xfId="1" applyNumberFormat="1" applyFont="1" applyFill="1" applyBorder="1" applyAlignment="1">
      <alignment horizontal="center" vertical="center" wrapText="1" readingOrder="1"/>
    </xf>
    <xf numFmtId="0" fontId="8" fillId="4" borderId="9" xfId="1" applyFont="1" applyFill="1" applyBorder="1" applyAlignment="1">
      <alignment horizontal="left" vertical="center" wrapText="1" readingOrder="1"/>
    </xf>
    <xf numFmtId="4" fontId="6" fillId="4" borderId="1" xfId="1" applyNumberFormat="1" applyFont="1" applyFill="1" applyBorder="1" applyAlignment="1">
      <alignment horizontal="right" vertical="center" wrapText="1" readingOrder="1"/>
    </xf>
    <xf numFmtId="0" fontId="6" fillId="4" borderId="9" xfId="1" applyFont="1" applyFill="1" applyBorder="1" applyAlignment="1">
      <alignment horizontal="left" vertical="center" wrapText="1" readingOrder="1"/>
    </xf>
    <xf numFmtId="0" fontId="6" fillId="4" borderId="1" xfId="1" applyFont="1" applyFill="1" applyBorder="1" applyAlignment="1">
      <alignment horizontal="center" vertical="center" wrapText="1" readingOrder="1"/>
    </xf>
    <xf numFmtId="4" fontId="3" fillId="2" borderId="1" xfId="0" applyNumberFormat="1" applyFont="1" applyFill="1" applyBorder="1"/>
    <xf numFmtId="0" fontId="8" fillId="4" borderId="1" xfId="1" applyFont="1" applyFill="1" applyBorder="1" applyAlignment="1">
      <alignment horizontal="left" vertical="center" wrapText="1" readingOrder="1"/>
    </xf>
    <xf numFmtId="0" fontId="6" fillId="4" borderId="11" xfId="1" applyFont="1" applyFill="1" applyBorder="1" applyAlignment="1">
      <alignment horizontal="left" vertical="center" wrapText="1" readingOrder="1"/>
    </xf>
    <xf numFmtId="0" fontId="6" fillId="4" borderId="13" xfId="1" applyFont="1" applyFill="1" applyBorder="1" applyAlignment="1">
      <alignment horizontal="left" vertical="center" wrapText="1" readingOrder="1"/>
    </xf>
    <xf numFmtId="4" fontId="6" fillId="4" borderId="13" xfId="1" applyNumberFormat="1" applyFont="1" applyFill="1" applyBorder="1" applyAlignment="1">
      <alignment horizontal="right" vertical="center" wrapText="1" readingOrder="1"/>
    </xf>
    <xf numFmtId="4" fontId="10" fillId="4" borderId="12" xfId="0" applyNumberFormat="1" applyFont="1" applyFill="1" applyBorder="1" applyAlignment="1">
      <alignment vertical="center"/>
    </xf>
    <xf numFmtId="4" fontId="10" fillId="0" borderId="12" xfId="0" applyNumberFormat="1" applyFont="1" applyBorder="1" applyAlignment="1">
      <alignment vertical="center"/>
    </xf>
    <xf numFmtId="4" fontId="3" fillId="2" borderId="12" xfId="0" applyNumberFormat="1" applyFont="1" applyFill="1" applyBorder="1" applyAlignment="1">
      <alignment vertical="center"/>
    </xf>
    <xf numFmtId="167" fontId="10" fillId="4" borderId="14" xfId="0" applyNumberFormat="1" applyFont="1" applyFill="1" applyBorder="1" applyAlignment="1">
      <alignment vertical="center"/>
    </xf>
    <xf numFmtId="4" fontId="26" fillId="0" borderId="0" xfId="0" applyNumberFormat="1" applyFont="1" applyAlignment="1">
      <alignment horizontal="right" vertical="center"/>
    </xf>
    <xf numFmtId="4" fontId="36" fillId="0" borderId="0" xfId="0" applyNumberFormat="1" applyFont="1"/>
    <xf numFmtId="0" fontId="13" fillId="4" borderId="1" xfId="1" applyFont="1" applyFill="1" applyBorder="1" applyAlignment="1">
      <alignment horizontal="left" vertical="center" wrapText="1" readingOrder="1"/>
    </xf>
    <xf numFmtId="164" fontId="6" fillId="4" borderId="1" xfId="1" applyNumberFormat="1" applyFont="1" applyFill="1" applyBorder="1" applyAlignment="1">
      <alignment horizontal="right" vertical="center" wrapText="1" readingOrder="1"/>
    </xf>
    <xf numFmtId="0" fontId="14" fillId="4" borderId="1" xfId="1" applyFont="1" applyFill="1" applyBorder="1" applyAlignment="1">
      <alignment horizontal="left" vertical="center" wrapText="1" readingOrder="1"/>
    </xf>
    <xf numFmtId="164" fontId="10" fillId="4" borderId="1" xfId="0" applyNumberFormat="1" applyFont="1" applyFill="1" applyBorder="1"/>
    <xf numFmtId="0" fontId="14" fillId="4" borderId="2" xfId="1" applyFont="1" applyFill="1" applyBorder="1" applyAlignment="1">
      <alignment horizontal="left" vertical="center" wrapText="1" readingOrder="1"/>
    </xf>
    <xf numFmtId="0" fontId="6" fillId="4" borderId="2" xfId="1" applyFont="1" applyFill="1" applyBorder="1" applyAlignment="1">
      <alignment horizontal="center" vertical="center" wrapText="1" readingOrder="1"/>
    </xf>
    <xf numFmtId="164" fontId="6" fillId="4" borderId="2" xfId="1" applyNumberFormat="1" applyFont="1" applyFill="1" applyBorder="1" applyAlignment="1">
      <alignment horizontal="right" vertical="center" wrapText="1" readingOrder="1"/>
    </xf>
    <xf numFmtId="0" fontId="15" fillId="4" borderId="1" xfId="1" applyFont="1" applyFill="1" applyBorder="1" applyAlignment="1">
      <alignment horizontal="left" vertical="center" wrapText="1" readingOrder="1"/>
    </xf>
    <xf numFmtId="0" fontId="15" fillId="4" borderId="1" xfId="1" applyFont="1" applyFill="1" applyBorder="1" applyAlignment="1">
      <alignment horizontal="center" vertical="center" wrapText="1" readingOrder="1"/>
    </xf>
    <xf numFmtId="164" fontId="15" fillId="4" borderId="1" xfId="1" applyNumberFormat="1" applyFont="1" applyFill="1" applyBorder="1" applyAlignment="1">
      <alignment horizontal="right" vertical="center" wrapText="1" readingOrder="1"/>
    </xf>
    <xf numFmtId="0" fontId="15" fillId="4" borderId="3" xfId="1" applyFont="1" applyFill="1" applyBorder="1" applyAlignment="1">
      <alignment horizontal="left" vertical="center" wrapText="1" readingOrder="1"/>
    </xf>
    <xf numFmtId="0" fontId="15" fillId="4" borderId="3" xfId="1" applyFont="1" applyFill="1" applyBorder="1" applyAlignment="1">
      <alignment horizontal="center" vertical="center" wrapText="1" readingOrder="1"/>
    </xf>
    <xf numFmtId="164" fontId="15" fillId="4" borderId="3" xfId="1" applyNumberFormat="1" applyFont="1" applyFill="1" applyBorder="1" applyAlignment="1">
      <alignment horizontal="right" vertical="center" wrapText="1" readingOrder="1"/>
    </xf>
    <xf numFmtId="0" fontId="15" fillId="4" borderId="6" xfId="1" applyFont="1" applyFill="1" applyBorder="1" applyAlignment="1">
      <alignment horizontal="left" vertical="center" wrapText="1" readingOrder="1"/>
    </xf>
    <xf numFmtId="0" fontId="15" fillId="4" borderId="7" xfId="1" applyFont="1" applyFill="1" applyBorder="1" applyAlignment="1">
      <alignment horizontal="center" vertical="center" wrapText="1" readingOrder="1"/>
    </xf>
    <xf numFmtId="164" fontId="15" fillId="4" borderId="7" xfId="1" applyNumberFormat="1" applyFont="1" applyFill="1" applyBorder="1" applyAlignment="1">
      <alignment horizontal="right" vertical="center" wrapText="1" readingOrder="1"/>
    </xf>
    <xf numFmtId="164" fontId="15" fillId="4" borderId="8" xfId="1" applyNumberFormat="1" applyFont="1" applyFill="1" applyBorder="1" applyAlignment="1">
      <alignment horizontal="right" vertical="center" wrapText="1" readingOrder="1"/>
    </xf>
    <xf numFmtId="0" fontId="7" fillId="4" borderId="1" xfId="1" applyFont="1" applyFill="1" applyBorder="1" applyAlignment="1">
      <alignment horizontal="center" vertical="center" wrapText="1" readingOrder="1"/>
    </xf>
    <xf numFmtId="0" fontId="6" fillId="4" borderId="1" xfId="1" applyFont="1" applyFill="1" applyBorder="1" applyAlignment="1">
      <alignment horizontal="left" vertical="center" wrapText="1" readingOrder="1"/>
    </xf>
    <xf numFmtId="0" fontId="9" fillId="4" borderId="1" xfId="1" applyFont="1" applyFill="1" applyBorder="1" applyAlignment="1">
      <alignment horizontal="center" vertical="center" wrapText="1" readingOrder="1"/>
    </xf>
    <xf numFmtId="0" fontId="7" fillId="4" borderId="1" xfId="1" applyFont="1" applyFill="1" applyBorder="1" applyAlignment="1">
      <alignment horizontal="left" vertical="center" wrapText="1" readingOrder="1"/>
    </xf>
    <xf numFmtId="0" fontId="14" fillId="4" borderId="1" xfId="1" applyFont="1" applyFill="1" applyBorder="1" applyAlignment="1">
      <alignment horizontal="center" vertical="center" wrapText="1" readingOrder="1"/>
    </xf>
    <xf numFmtId="0" fontId="6" fillId="5" borderId="1" xfId="1" applyFont="1" applyFill="1" applyBorder="1" applyAlignment="1">
      <alignment horizontal="center" vertical="center" wrapText="1" readingOrder="1"/>
    </xf>
    <xf numFmtId="4" fontId="6" fillId="5" borderId="1" xfId="1" applyNumberFormat="1" applyFont="1" applyFill="1" applyBorder="1" applyAlignment="1">
      <alignment horizontal="center" vertical="center" wrapText="1" readingOrder="1"/>
    </xf>
    <xf numFmtId="0" fontId="7" fillId="5" borderId="1" xfId="1" applyFont="1" applyFill="1" applyBorder="1" applyAlignment="1">
      <alignment horizontal="left" vertical="center" wrapText="1" readingOrder="1"/>
    </xf>
    <xf numFmtId="0" fontId="7" fillId="5" borderId="1" xfId="1" applyFont="1" applyFill="1" applyBorder="1" applyAlignment="1">
      <alignment horizontal="center" vertical="center" wrapText="1" readingOrder="1"/>
    </xf>
    <xf numFmtId="4" fontId="6" fillId="5" borderId="1" xfId="1" applyNumberFormat="1" applyFont="1" applyFill="1" applyBorder="1" applyAlignment="1">
      <alignment horizontal="right" vertical="center" wrapText="1" readingOrder="1"/>
    </xf>
    <xf numFmtId="0" fontId="14" fillId="5" borderId="1" xfId="1" applyFont="1" applyFill="1" applyBorder="1" applyAlignment="1">
      <alignment horizontal="left" vertical="center" wrapText="1" readingOrder="1"/>
    </xf>
    <xf numFmtId="0" fontId="14" fillId="5" borderId="3" xfId="1" applyFont="1" applyFill="1" applyBorder="1" applyAlignment="1">
      <alignment horizontal="left" vertical="center" wrapText="1" readingOrder="1"/>
    </xf>
    <xf numFmtId="0" fontId="6" fillId="5" borderId="3" xfId="1" applyFont="1" applyFill="1" applyBorder="1" applyAlignment="1">
      <alignment horizontal="center" vertical="center" wrapText="1" readingOrder="1"/>
    </xf>
    <xf numFmtId="4" fontId="6" fillId="5" borderId="3" xfId="1" applyNumberFormat="1" applyFont="1" applyFill="1" applyBorder="1" applyAlignment="1">
      <alignment horizontal="right" vertical="center" wrapText="1" readingOrder="1"/>
    </xf>
    <xf numFmtId="0" fontId="8" fillId="5" borderId="20" xfId="1" applyFont="1" applyFill="1" applyBorder="1" applyAlignment="1">
      <alignment horizontal="left" vertical="center" wrapText="1" readingOrder="1"/>
    </xf>
    <xf numFmtId="0" fontId="13" fillId="5" borderId="21" xfId="1" applyFont="1" applyFill="1" applyBorder="1" applyAlignment="1">
      <alignment horizontal="left" vertical="center" wrapText="1" readingOrder="1"/>
    </xf>
    <xf numFmtId="4" fontId="6" fillId="5" borderId="21" xfId="1" applyNumberFormat="1" applyFont="1" applyFill="1" applyBorder="1" applyAlignment="1">
      <alignment horizontal="right" vertical="center" wrapText="1" readingOrder="1"/>
    </xf>
    <xf numFmtId="4" fontId="6" fillId="5" borderId="22" xfId="1" applyNumberFormat="1" applyFont="1" applyFill="1" applyBorder="1" applyAlignment="1">
      <alignment horizontal="right" vertical="center" wrapText="1" readingOrder="1"/>
    </xf>
    <xf numFmtId="0" fontId="14" fillId="5" borderId="6" xfId="1" applyFont="1" applyFill="1" applyBorder="1" applyAlignment="1">
      <alignment horizontal="left" vertical="center" wrapText="1" readingOrder="1"/>
    </xf>
    <xf numFmtId="0" fontId="6" fillId="5" borderId="7" xfId="1" applyFont="1" applyFill="1" applyBorder="1" applyAlignment="1">
      <alignment horizontal="center" vertical="center" wrapText="1" readingOrder="1"/>
    </xf>
    <xf numFmtId="4" fontId="10" fillId="5" borderId="7" xfId="0" applyNumberFormat="1" applyFont="1" applyFill="1" applyBorder="1"/>
    <xf numFmtId="4" fontId="10" fillId="5" borderId="8" xfId="0" applyNumberFormat="1" applyFont="1" applyFill="1" applyBorder="1"/>
    <xf numFmtId="4" fontId="6" fillId="5" borderId="7" xfId="1" applyNumberFormat="1" applyFont="1" applyFill="1" applyBorder="1" applyAlignment="1">
      <alignment horizontal="right" vertical="center" wrapText="1" readingOrder="1"/>
    </xf>
    <xf numFmtId="4" fontId="6" fillId="5" borderId="8" xfId="1" applyNumberFormat="1" applyFont="1" applyFill="1" applyBorder="1" applyAlignment="1">
      <alignment horizontal="right" vertical="center" wrapText="1" readingOrder="1"/>
    </xf>
    <xf numFmtId="0" fontId="9" fillId="5" borderId="1" xfId="1" applyFont="1" applyFill="1" applyBorder="1" applyAlignment="1">
      <alignment horizontal="center" vertical="center" wrapText="1" readingOrder="1"/>
    </xf>
    <xf numFmtId="0" fontId="6" fillId="5" borderId="1" xfId="1" applyFont="1" applyFill="1" applyBorder="1" applyAlignment="1">
      <alignment horizontal="left" vertical="center" wrapText="1" readingOrder="1"/>
    </xf>
    <xf numFmtId="0" fontId="8" fillId="5" borderId="1" xfId="1" applyFont="1" applyFill="1" applyBorder="1" applyAlignment="1">
      <alignment horizontal="left" vertical="center" wrapText="1" readingOrder="1"/>
    </xf>
    <xf numFmtId="0" fontId="14" fillId="5" borderId="20" xfId="1" applyFont="1" applyFill="1" applyBorder="1" applyAlignment="1">
      <alignment horizontal="left" vertical="center" wrapText="1" readingOrder="1"/>
    </xf>
    <xf numFmtId="0" fontId="6" fillId="5" borderId="21" xfId="1" applyFont="1" applyFill="1" applyBorder="1" applyAlignment="1">
      <alignment horizontal="center" vertical="center" wrapText="1" readingOrder="1"/>
    </xf>
    <xf numFmtId="0" fontId="14" fillId="4" borderId="6" xfId="1" applyFont="1" applyFill="1" applyBorder="1" applyAlignment="1">
      <alignment horizontal="left" vertical="center" wrapText="1" readingOrder="1"/>
    </xf>
    <xf numFmtId="4" fontId="10" fillId="4" borderId="7" xfId="0" applyNumberFormat="1" applyFont="1" applyFill="1" applyBorder="1"/>
    <xf numFmtId="4" fontId="10" fillId="4" borderId="8" xfId="0" applyNumberFormat="1" applyFont="1" applyFill="1" applyBorder="1"/>
    <xf numFmtId="0" fontId="10" fillId="4" borderId="7" xfId="0" applyFont="1" applyFill="1" applyBorder="1" applyAlignment="1">
      <alignment horizontal="center" vertical="center" wrapText="1"/>
    </xf>
    <xf numFmtId="0" fontId="7" fillId="4" borderId="9" xfId="1" applyFont="1" applyFill="1" applyBorder="1" applyAlignment="1">
      <alignment horizontal="left" vertical="center" wrapText="1" readingOrder="1"/>
    </xf>
    <xf numFmtId="2" fontId="10" fillId="4" borderId="12" xfId="0" applyNumberFormat="1" applyFont="1" applyFill="1" applyBorder="1" applyAlignment="1">
      <alignment vertical="center"/>
    </xf>
    <xf numFmtId="0" fontId="14" fillId="4" borderId="20" xfId="1" applyFont="1" applyFill="1" applyBorder="1" applyAlignment="1">
      <alignment horizontal="left" vertical="center" wrapText="1" readingOrder="1"/>
    </xf>
    <xf numFmtId="0" fontId="6" fillId="4" borderId="21" xfId="1" applyFont="1" applyFill="1" applyBorder="1" applyAlignment="1">
      <alignment horizontal="center" vertical="center" wrapText="1" readingOrder="1"/>
    </xf>
    <xf numFmtId="164" fontId="6" fillId="4" borderId="21" xfId="1" applyNumberFormat="1" applyFont="1" applyFill="1" applyBorder="1" applyAlignment="1">
      <alignment horizontal="right" vertical="center" wrapText="1" readingOrder="1"/>
    </xf>
    <xf numFmtId="2" fontId="10" fillId="4" borderId="22" xfId="0" applyNumberFormat="1" applyFont="1" applyFill="1" applyBorder="1" applyAlignment="1">
      <alignment vertical="center"/>
    </xf>
    <xf numFmtId="164" fontId="6" fillId="4" borderId="7" xfId="1" applyNumberFormat="1" applyFont="1" applyFill="1" applyBorder="1" applyAlignment="1">
      <alignment horizontal="right" vertical="center" wrapText="1" readingOrder="1"/>
    </xf>
    <xf numFmtId="164" fontId="10" fillId="4" borderId="7" xfId="0" applyNumberFormat="1" applyFont="1" applyFill="1" applyBorder="1"/>
    <xf numFmtId="2" fontId="2" fillId="4" borderId="8" xfId="0" applyNumberFormat="1" applyFont="1" applyFill="1" applyBorder="1"/>
    <xf numFmtId="0" fontId="8" fillId="4" borderId="2" xfId="1" applyFont="1" applyFill="1" applyBorder="1" applyAlignment="1">
      <alignment horizontal="left" vertical="center" wrapText="1" readingOrder="1"/>
    </xf>
    <xf numFmtId="0" fontId="13" fillId="4" borderId="2" xfId="1" applyFont="1" applyFill="1" applyBorder="1" applyAlignment="1">
      <alignment horizontal="left" vertical="center" wrapText="1" readingOrder="1"/>
    </xf>
    <xf numFmtId="164" fontId="8" fillId="4" borderId="2" xfId="1" applyNumberFormat="1" applyFont="1" applyFill="1" applyBorder="1" applyAlignment="1">
      <alignment horizontal="right" vertical="center" wrapText="1" readingOrder="1"/>
    </xf>
    <xf numFmtId="4" fontId="3" fillId="4" borderId="2" xfId="0" applyNumberFormat="1" applyFont="1" applyFill="1" applyBorder="1" applyAlignment="1">
      <alignment horizontal="right" vertical="center"/>
    </xf>
    <xf numFmtId="0" fontId="15" fillId="2" borderId="6" xfId="1" applyFont="1" applyFill="1" applyBorder="1" applyAlignment="1">
      <alignment horizontal="left" vertical="center" wrapText="1" readingOrder="1"/>
    </xf>
    <xf numFmtId="0" fontId="14" fillId="2" borderId="7" xfId="1" applyFont="1" applyFill="1" applyBorder="1" applyAlignment="1">
      <alignment horizontal="center" vertical="center" wrapText="1" readingOrder="1"/>
    </xf>
    <xf numFmtId="4" fontId="15" fillId="2" borderId="7" xfId="1" applyNumberFormat="1" applyFont="1" applyFill="1" applyBorder="1" applyAlignment="1">
      <alignment horizontal="center" vertical="center" wrapText="1" readingOrder="1"/>
    </xf>
    <xf numFmtId="4" fontId="10" fillId="2" borderId="8" xfId="0" applyNumberFormat="1" applyFont="1" applyFill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2" fontId="10" fillId="0" borderId="14" xfId="0" applyNumberFormat="1" applyFont="1" applyBorder="1" applyAlignment="1">
      <alignment vertical="center"/>
    </xf>
    <xf numFmtId="4" fontId="2" fillId="0" borderId="14" xfId="0" applyNumberFormat="1" applyFont="1" applyBorder="1"/>
    <xf numFmtId="4" fontId="10" fillId="0" borderId="14" xfId="0" applyNumberFormat="1" applyFont="1" applyBorder="1" applyAlignment="1">
      <alignment horizontal="center" vertical="center"/>
    </xf>
    <xf numFmtId="2" fontId="2" fillId="0" borderId="0" xfId="0" applyNumberFormat="1" applyFont="1"/>
    <xf numFmtId="4" fontId="2" fillId="4" borderId="8" xfId="0" applyNumberFormat="1" applyFont="1" applyFill="1" applyBorder="1"/>
    <xf numFmtId="4" fontId="10" fillId="4" borderId="8" xfId="0" applyNumberFormat="1" applyFont="1" applyFill="1" applyBorder="1" applyAlignment="1">
      <alignment vertical="center"/>
    </xf>
    <xf numFmtId="4" fontId="6" fillId="4" borderId="7" xfId="1" applyNumberFormat="1" applyFont="1" applyFill="1" applyBorder="1" applyAlignment="1">
      <alignment horizontal="right" vertical="center" wrapText="1" readingOrder="1"/>
    </xf>
    <xf numFmtId="4" fontId="10" fillId="4" borderId="22" xfId="0" applyNumberFormat="1" applyFont="1" applyFill="1" applyBorder="1" applyAlignment="1">
      <alignment vertical="center"/>
    </xf>
    <xf numFmtId="4" fontId="10" fillId="4" borderId="8" xfId="0" applyNumberFormat="1" applyFont="1" applyFill="1" applyBorder="1" applyAlignment="1">
      <alignment horizontal="center" vertical="center"/>
    </xf>
    <xf numFmtId="4" fontId="10" fillId="4" borderId="8" xfId="0" applyNumberFormat="1" applyFont="1" applyFill="1" applyBorder="1" applyAlignment="1">
      <alignment horizontal="center" vertical="center" wrapText="1"/>
    </xf>
    <xf numFmtId="0" fontId="3" fillId="0" borderId="13" xfId="0" applyFont="1" applyBorder="1" applyAlignment="1">
      <alignment vertical="center"/>
    </xf>
    <xf numFmtId="4" fontId="12" fillId="0" borderId="1" xfId="0" applyNumberFormat="1" applyFont="1" applyBorder="1" applyAlignment="1">
      <alignment vertical="center"/>
    </xf>
    <xf numFmtId="0" fontId="6" fillId="6" borderId="1" xfId="1" applyFont="1" applyFill="1" applyBorder="1" applyAlignment="1">
      <alignment horizontal="center" vertical="center" wrapText="1" readingOrder="1"/>
    </xf>
    <xf numFmtId="2" fontId="11" fillId="6" borderId="1" xfId="0" applyNumberFormat="1" applyFont="1" applyFill="1" applyBorder="1" applyAlignment="1">
      <alignment horizontal="center" vertical="center"/>
    </xf>
    <xf numFmtId="2" fontId="11" fillId="6" borderId="1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/>
    </xf>
    <xf numFmtId="1" fontId="11" fillId="6" borderId="1" xfId="0" applyNumberFormat="1" applyFont="1" applyFill="1" applyBorder="1" applyAlignment="1">
      <alignment horizontal="center" vertical="center" wrapText="1"/>
    </xf>
    <xf numFmtId="2" fontId="11" fillId="6" borderId="1" xfId="0" applyNumberFormat="1" applyFont="1" applyFill="1" applyBorder="1" applyAlignment="1">
      <alignment horizontal="left" vertical="center" wrapText="1"/>
    </xf>
    <xf numFmtId="4" fontId="11" fillId="6" borderId="1" xfId="0" applyNumberFormat="1" applyFont="1" applyFill="1" applyBorder="1" applyAlignment="1">
      <alignment vertical="center"/>
    </xf>
    <xf numFmtId="1" fontId="12" fillId="0" borderId="1" xfId="0" applyNumberFormat="1" applyFont="1" applyBorder="1" applyAlignment="1">
      <alignment horizontal="center" vertical="center" wrapText="1"/>
    </xf>
    <xf numFmtId="1" fontId="12" fillId="6" borderId="1" xfId="0" applyNumberFormat="1" applyFont="1" applyFill="1" applyBorder="1" applyAlignment="1">
      <alignment horizontal="center" vertical="center" wrapText="1"/>
    </xf>
    <xf numFmtId="4" fontId="12" fillId="6" borderId="1" xfId="0" applyNumberFormat="1" applyFont="1" applyFill="1" applyBorder="1" applyAlignment="1">
      <alignment vertical="center"/>
    </xf>
    <xf numFmtId="0" fontId="20" fillId="0" borderId="1" xfId="1" applyFont="1" applyBorder="1" applyAlignment="1">
      <alignment horizontal="left" vertical="center" wrapText="1" readingOrder="1"/>
    </xf>
    <xf numFmtId="4" fontId="20" fillId="2" borderId="1" xfId="1" applyNumberFormat="1" applyFont="1" applyFill="1" applyBorder="1" applyAlignment="1">
      <alignment horizontal="right" vertical="center" wrapText="1" readingOrder="1"/>
    </xf>
    <xf numFmtId="0" fontId="12" fillId="6" borderId="1" xfId="0" applyFont="1" applyFill="1" applyBorder="1" applyAlignment="1">
      <alignment vertical="center"/>
    </xf>
    <xf numFmtId="0" fontId="12" fillId="6" borderId="1" xfId="0" applyFont="1" applyFill="1" applyBorder="1" applyAlignment="1">
      <alignment vertical="center" wrapText="1"/>
    </xf>
    <xf numFmtId="0" fontId="21" fillId="6" borderId="1" xfId="0" applyFont="1" applyFill="1" applyBorder="1" applyAlignment="1">
      <alignment vertical="center"/>
    </xf>
    <xf numFmtId="0" fontId="11" fillId="6" borderId="1" xfId="0" applyFont="1" applyFill="1" applyBorder="1" applyAlignment="1">
      <alignment horizontal="right" vertical="center" wrapText="1"/>
    </xf>
    <xf numFmtId="0" fontId="16" fillId="2" borderId="1" xfId="1" applyFont="1" applyFill="1" applyBorder="1" applyAlignment="1">
      <alignment horizontal="left" vertical="center" wrapText="1" readingOrder="1"/>
    </xf>
    <xf numFmtId="164" fontId="3" fillId="2" borderId="1" xfId="0" applyNumberFormat="1" applyFont="1" applyFill="1" applyBorder="1" applyAlignment="1">
      <alignment vertical="center"/>
    </xf>
    <xf numFmtId="0" fontId="12" fillId="2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vertical="center" wrapText="1"/>
    </xf>
    <xf numFmtId="4" fontId="12" fillId="2" borderId="1" xfId="0" applyNumberFormat="1" applyFont="1" applyFill="1" applyBorder="1" applyAlignment="1">
      <alignment vertical="center"/>
    </xf>
    <xf numFmtId="0" fontId="41" fillId="0" borderId="1" xfId="0" applyFont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justify" vertical="justify" wrapText="1"/>
    </xf>
    <xf numFmtId="4" fontId="26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center"/>
    </xf>
    <xf numFmtId="164" fontId="6" fillId="4" borderId="1" xfId="1" applyNumberFormat="1" applyFont="1" applyFill="1" applyBorder="1" applyAlignment="1">
      <alignment horizontal="center" vertical="center" wrapText="1" readingOrder="1"/>
    </xf>
    <xf numFmtId="164" fontId="6" fillId="0" borderId="13" xfId="1" applyNumberFormat="1" applyFont="1" applyBorder="1" applyAlignment="1">
      <alignment horizontal="center" vertical="center" wrapText="1" readingOrder="1"/>
    </xf>
    <xf numFmtId="0" fontId="2" fillId="0" borderId="3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4" fontId="6" fillId="2" borderId="7" xfId="1" applyNumberFormat="1" applyFont="1" applyFill="1" applyBorder="1" applyAlignment="1">
      <alignment horizontal="center" vertical="center" wrapText="1" readingOrder="1"/>
    </xf>
    <xf numFmtId="164" fontId="6" fillId="4" borderId="21" xfId="1" applyNumberFormat="1" applyFont="1" applyFill="1" applyBorder="1" applyAlignment="1">
      <alignment horizontal="center" vertical="center" wrapText="1" readingOrder="1"/>
    </xf>
    <xf numFmtId="164" fontId="6" fillId="4" borderId="7" xfId="1" applyNumberFormat="1" applyFont="1" applyFill="1" applyBorder="1" applyAlignment="1">
      <alignment horizontal="center" vertical="center" wrapText="1" readingOrder="1"/>
    </xf>
    <xf numFmtId="0" fontId="2" fillId="0" borderId="13" xfId="0" applyFont="1" applyBorder="1" applyAlignment="1">
      <alignment horizontal="center"/>
    </xf>
    <xf numFmtId="164" fontId="10" fillId="4" borderId="7" xfId="0" applyNumberFormat="1" applyFont="1" applyFill="1" applyBorder="1" applyAlignment="1">
      <alignment horizontal="center"/>
    </xf>
    <xf numFmtId="164" fontId="8" fillId="4" borderId="2" xfId="1" applyNumberFormat="1" applyFont="1" applyFill="1" applyBorder="1" applyAlignment="1">
      <alignment horizontal="center" vertical="center" wrapText="1" readingOrder="1"/>
    </xf>
    <xf numFmtId="4" fontId="10" fillId="4" borderId="1" xfId="0" applyNumberFormat="1" applyFont="1" applyFill="1" applyBorder="1" applyAlignment="1">
      <alignment vertical="center"/>
    </xf>
    <xf numFmtId="0" fontId="43" fillId="0" borderId="0" xfId="0" applyFont="1" applyAlignment="1">
      <alignment wrapText="1"/>
    </xf>
    <xf numFmtId="4" fontId="11" fillId="3" borderId="1" xfId="0" applyNumberFormat="1" applyFont="1" applyFill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justify" vertical="justify" wrapText="1"/>
    </xf>
    <xf numFmtId="0" fontId="29" fillId="0" borderId="0" xfId="0" applyFont="1" applyAlignment="1">
      <alignment horizontal="right"/>
    </xf>
    <xf numFmtId="0" fontId="29" fillId="0" borderId="0" xfId="0" applyFont="1" applyAlignment="1">
      <alignment horizontal="right" vertical="center"/>
    </xf>
    <xf numFmtId="4" fontId="47" fillId="3" borderId="1" xfId="0" applyNumberFormat="1" applyFont="1" applyFill="1" applyBorder="1" applyAlignment="1">
      <alignment horizontal="right" vertical="center" wrapText="1"/>
    </xf>
    <xf numFmtId="0" fontId="48" fillId="0" borderId="0" xfId="0" applyFont="1"/>
    <xf numFmtId="4" fontId="48" fillId="0" borderId="0" xfId="0" applyNumberFormat="1" applyFont="1"/>
    <xf numFmtId="4" fontId="6" fillId="0" borderId="8" xfId="1" applyNumberFormat="1" applyFont="1" applyBorder="1" applyAlignment="1">
      <alignment horizontal="right" vertical="center" wrapText="1" readingOrder="1"/>
    </xf>
    <xf numFmtId="4" fontId="16" fillId="0" borderId="14" xfId="1" applyNumberFormat="1" applyFont="1" applyBorder="1" applyAlignment="1">
      <alignment horizontal="right" vertical="center" wrapText="1" readingOrder="1"/>
    </xf>
    <xf numFmtId="4" fontId="8" fillId="0" borderId="8" xfId="1" applyNumberFormat="1" applyFont="1" applyBorder="1" applyAlignment="1">
      <alignment horizontal="right" vertical="center" wrapText="1" readingOrder="1"/>
    </xf>
    <xf numFmtId="164" fontId="8" fillId="0" borderId="3" xfId="1" applyNumberFormat="1" applyFont="1" applyBorder="1" applyAlignment="1">
      <alignment horizontal="center" vertical="center" wrapText="1" readingOrder="1"/>
    </xf>
    <xf numFmtId="0" fontId="2" fillId="0" borderId="3" xfId="0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13" xfId="0" applyNumberFormat="1" applyFont="1" applyFill="1" applyBorder="1" applyAlignment="1">
      <alignment horizontal="center" vertical="center"/>
    </xf>
    <xf numFmtId="4" fontId="6" fillId="2" borderId="12" xfId="1" applyNumberFormat="1" applyFont="1" applyFill="1" applyBorder="1" applyAlignment="1">
      <alignment horizontal="center" vertical="center" wrapText="1" readingOrder="1"/>
    </xf>
    <xf numFmtId="4" fontId="3" fillId="2" borderId="10" xfId="0" applyNumberFormat="1" applyFont="1" applyFill="1" applyBorder="1" applyAlignment="1">
      <alignment vertical="center"/>
    </xf>
    <xf numFmtId="0" fontId="16" fillId="2" borderId="16" xfId="1" applyFont="1" applyFill="1" applyBorder="1" applyAlignment="1">
      <alignment horizontal="left" vertical="center" wrapText="1" readingOrder="1"/>
    </xf>
    <xf numFmtId="4" fontId="8" fillId="2" borderId="2" xfId="1" applyNumberFormat="1" applyFont="1" applyFill="1" applyBorder="1" applyAlignment="1">
      <alignment horizontal="right" vertical="center" wrapText="1" readingOrder="1"/>
    </xf>
    <xf numFmtId="4" fontId="8" fillId="2" borderId="2" xfId="1" applyNumberFormat="1" applyFont="1" applyFill="1" applyBorder="1" applyAlignment="1">
      <alignment horizontal="center" vertical="center" wrapText="1" readingOrder="1"/>
    </xf>
    <xf numFmtId="164" fontId="8" fillId="0" borderId="1" xfId="1" applyNumberFormat="1" applyFont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center" vertical="center"/>
    </xf>
    <xf numFmtId="49" fontId="51" fillId="0" borderId="1" xfId="0" applyNumberFormat="1" applyFont="1" applyBorder="1" applyAlignment="1">
      <alignment horizontal="center" vertical="center" wrapText="1"/>
    </xf>
    <xf numFmtId="49" fontId="49" fillId="2" borderId="1" xfId="0" applyNumberFormat="1" applyFont="1" applyFill="1" applyBorder="1" applyAlignment="1">
      <alignment horizontal="justify" vertical="center" wrapText="1"/>
    </xf>
    <xf numFmtId="49" fontId="49" fillId="2" borderId="1" xfId="0" applyNumberFormat="1" applyFont="1" applyFill="1" applyBorder="1" applyAlignment="1">
      <alignment horizontal="center" vertical="center" wrapText="1"/>
    </xf>
    <xf numFmtId="4" fontId="49" fillId="2" borderId="1" xfId="0" applyNumberFormat="1" applyFont="1" applyFill="1" applyBorder="1" applyAlignment="1">
      <alignment horizontal="right"/>
    </xf>
    <xf numFmtId="49" fontId="52" fillId="2" borderId="1" xfId="0" applyNumberFormat="1" applyFont="1" applyFill="1" applyBorder="1" applyAlignment="1">
      <alignment horizontal="justify" vertical="center" wrapText="1"/>
    </xf>
    <xf numFmtId="49" fontId="52" fillId="2" borderId="1" xfId="0" applyNumberFormat="1" applyFont="1" applyFill="1" applyBorder="1" applyAlignment="1">
      <alignment horizontal="center" vertical="center" wrapText="1"/>
    </xf>
    <xf numFmtId="4" fontId="52" fillId="2" borderId="1" xfId="0" applyNumberFormat="1" applyFont="1" applyFill="1" applyBorder="1" applyAlignment="1">
      <alignment horizontal="right"/>
    </xf>
    <xf numFmtId="0" fontId="51" fillId="0" borderId="1" xfId="0" applyFont="1" applyBorder="1" applyAlignment="1">
      <alignment horizontal="center" vertical="center" wrapText="1"/>
    </xf>
    <xf numFmtId="0" fontId="26" fillId="3" borderId="1" xfId="0" applyFont="1" applyFill="1" applyBorder="1" applyAlignment="1">
      <alignment vertical="center" wrapText="1"/>
    </xf>
    <xf numFmtId="49" fontId="26" fillId="3" borderId="1" xfId="0" applyNumberFormat="1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4" fontId="26" fillId="3" borderId="1" xfId="0" applyNumberFormat="1" applyFont="1" applyFill="1" applyBorder="1" applyAlignment="1">
      <alignment horizontal="right" vertical="center" wrapText="1"/>
    </xf>
    <xf numFmtId="0" fontId="26" fillId="0" borderId="1" xfId="0" applyFont="1" applyBorder="1" applyAlignment="1">
      <alignment horizontal="center" vertical="center" wrapText="1"/>
    </xf>
    <xf numFmtId="4" fontId="26" fillId="0" borderId="1" xfId="0" applyNumberFormat="1" applyFont="1" applyBorder="1" applyAlignment="1">
      <alignment horizontal="right" vertical="center" wrapText="1"/>
    </xf>
    <xf numFmtId="166" fontId="26" fillId="0" borderId="1" xfId="0" applyNumberFormat="1" applyFont="1" applyBorder="1" applyAlignment="1">
      <alignment vertical="center" wrapText="1"/>
    </xf>
    <xf numFmtId="0" fontId="51" fillId="0" borderId="1" xfId="0" applyFont="1" applyBorder="1" applyAlignment="1">
      <alignment vertical="center" wrapText="1"/>
    </xf>
    <xf numFmtId="4" fontId="51" fillId="0" borderId="1" xfId="0" applyNumberFormat="1" applyFont="1" applyBorder="1" applyAlignment="1">
      <alignment horizontal="right" vertical="center" wrapText="1"/>
    </xf>
    <xf numFmtId="4" fontId="26" fillId="2" borderId="1" xfId="0" applyNumberFormat="1" applyFont="1" applyFill="1" applyBorder="1" applyAlignment="1">
      <alignment horizontal="right" vertical="center" wrapText="1"/>
    </xf>
    <xf numFmtId="0" fontId="53" fillId="0" borderId="0" xfId="0" applyFont="1" applyAlignment="1">
      <alignment wrapText="1"/>
    </xf>
    <xf numFmtId="0" fontId="11" fillId="0" borderId="1" xfId="0" applyFont="1" applyBorder="1" applyAlignment="1">
      <alignment horizontal="center" vertical="center"/>
    </xf>
    <xf numFmtId="4" fontId="47" fillId="3" borderId="1" xfId="0" applyNumberFormat="1" applyFont="1" applyFill="1" applyBorder="1" applyAlignment="1">
      <alignment horizontal="left" vertical="center" wrapText="1"/>
    </xf>
    <xf numFmtId="4" fontId="11" fillId="6" borderId="1" xfId="0" applyNumberFormat="1" applyFont="1" applyFill="1" applyBorder="1" applyAlignment="1">
      <alignment horizontal="left" vertical="center" wrapText="1"/>
    </xf>
    <xf numFmtId="4" fontId="12" fillId="6" borderId="1" xfId="0" applyNumberFormat="1" applyFont="1" applyFill="1" applyBorder="1" applyAlignment="1">
      <alignment horizontal="justify" vertical="justify" wrapText="1"/>
    </xf>
    <xf numFmtId="4" fontId="11" fillId="6" borderId="1" xfId="0" applyNumberFormat="1" applyFont="1" applyFill="1" applyBorder="1" applyAlignment="1">
      <alignment horizontal="center" vertical="center" wrapText="1"/>
    </xf>
    <xf numFmtId="4" fontId="47" fillId="2" borderId="1" xfId="0" applyNumberFormat="1" applyFont="1" applyFill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justify" vertical="justify" wrapText="1"/>
    </xf>
    <xf numFmtId="4" fontId="11" fillId="0" borderId="1" xfId="0" applyNumberFormat="1" applyFont="1" applyBorder="1" applyAlignment="1">
      <alignment horizontal="center" vertical="center" wrapText="1"/>
    </xf>
    <xf numFmtId="0" fontId="54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4" fontId="47" fillId="6" borderId="1" xfId="0" applyNumberFormat="1" applyFont="1" applyFill="1" applyBorder="1" applyAlignment="1">
      <alignment horizontal="left" vertical="center" wrapText="1"/>
    </xf>
    <xf numFmtId="49" fontId="11" fillId="6" borderId="1" xfId="0" applyNumberFormat="1" applyFont="1" applyFill="1" applyBorder="1" applyAlignment="1">
      <alignment horizontal="justify" vertical="justify" wrapText="1"/>
    </xf>
    <xf numFmtId="4" fontId="26" fillId="0" borderId="1" xfId="0" applyNumberFormat="1" applyFont="1" applyBorder="1" applyAlignment="1">
      <alignment horizontal="center" vertical="center"/>
    </xf>
    <xf numFmtId="4" fontId="52" fillId="2" borderId="1" xfId="0" applyNumberFormat="1" applyFont="1" applyFill="1" applyBorder="1" applyAlignment="1">
      <alignment horizontal="right" vertical="center"/>
    </xf>
    <xf numFmtId="0" fontId="29" fillId="2" borderId="0" xfId="0" applyFont="1" applyFill="1"/>
    <xf numFmtId="0" fontId="29" fillId="2" borderId="0" xfId="0" applyFont="1" applyFill="1" applyAlignment="1">
      <alignment horizontal="right"/>
    </xf>
    <xf numFmtId="0" fontId="29" fillId="2" borderId="0" xfId="0" applyFont="1" applyFill="1" applyAlignment="1">
      <alignment horizontal="right" vertical="center"/>
    </xf>
    <xf numFmtId="0" fontId="29" fillId="2" borderId="0" xfId="0" applyFont="1" applyFill="1" applyAlignment="1">
      <alignment horizontal="left" vertical="center"/>
    </xf>
    <xf numFmtId="2" fontId="12" fillId="2" borderId="0" xfId="0" applyNumberFormat="1" applyFont="1" applyFill="1" applyAlignment="1">
      <alignment horizontal="right" vertical="center"/>
    </xf>
    <xf numFmtId="2" fontId="12" fillId="2" borderId="0" xfId="0" applyNumberFormat="1" applyFont="1" applyFill="1" applyAlignment="1">
      <alignment vertical="center"/>
    </xf>
    <xf numFmtId="49" fontId="44" fillId="2" borderId="0" xfId="0" applyNumberFormat="1" applyFont="1" applyFill="1" applyAlignment="1">
      <alignment horizontal="right" vertical="center" wrapText="1"/>
    </xf>
    <xf numFmtId="49" fontId="51" fillId="2" borderId="1" xfId="0" applyNumberFormat="1" applyFont="1" applyFill="1" applyBorder="1" applyAlignment="1">
      <alignment horizontal="center" vertical="center" wrapText="1"/>
    </xf>
    <xf numFmtId="49" fontId="51" fillId="2" borderId="1" xfId="0" applyNumberFormat="1" applyFont="1" applyFill="1" applyBorder="1" applyAlignment="1">
      <alignment horizontal="justify" vertical="center" wrapText="1"/>
    </xf>
    <xf numFmtId="4" fontId="51" fillId="2" borderId="1" xfId="0" applyNumberFormat="1" applyFont="1" applyFill="1" applyBorder="1" applyAlignment="1">
      <alignment horizontal="right"/>
    </xf>
    <xf numFmtId="166" fontId="49" fillId="2" borderId="1" xfId="0" applyNumberFormat="1" applyFont="1" applyFill="1" applyBorder="1" applyAlignment="1">
      <alignment horizontal="justify" vertical="center" wrapText="1"/>
    </xf>
    <xf numFmtId="4" fontId="29" fillId="2" borderId="0" xfId="0" applyNumberFormat="1" applyFont="1" applyFill="1"/>
    <xf numFmtId="49" fontId="52" fillId="2" borderId="1" xfId="0" applyNumberFormat="1" applyFont="1" applyFill="1" applyBorder="1" applyAlignment="1">
      <alignment horizontal="left" vertical="center" wrapText="1"/>
    </xf>
    <xf numFmtId="4" fontId="52" fillId="2" borderId="1" xfId="0" applyNumberFormat="1" applyFont="1" applyFill="1" applyBorder="1" applyAlignment="1">
      <alignment horizontal="center" vertical="center"/>
    </xf>
    <xf numFmtId="49" fontId="26" fillId="2" borderId="1" xfId="0" applyNumberFormat="1" applyFont="1" applyFill="1" applyBorder="1" applyAlignment="1">
      <alignment horizontal="justify" vertical="center" wrapText="1"/>
    </xf>
    <xf numFmtId="166" fontId="51" fillId="2" borderId="1" xfId="0" applyNumberFormat="1" applyFont="1" applyFill="1" applyBorder="1" applyAlignment="1">
      <alignment horizontal="justify" vertical="center" wrapText="1"/>
    </xf>
    <xf numFmtId="3" fontId="8" fillId="0" borderId="9" xfId="1" applyNumberFormat="1" applyFont="1" applyBorder="1" applyAlignment="1">
      <alignment horizontal="left" vertical="center" wrapText="1" readingOrder="1"/>
    </xf>
    <xf numFmtId="0" fontId="26" fillId="2" borderId="1" xfId="0" applyFont="1" applyFill="1" applyBorder="1" applyAlignment="1">
      <alignment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4" fontId="51" fillId="2" borderId="1" xfId="0" applyNumberFormat="1" applyFont="1" applyFill="1" applyBorder="1" applyAlignment="1">
      <alignment horizontal="right" vertical="center"/>
    </xf>
    <xf numFmtId="4" fontId="49" fillId="2" borderId="1" xfId="0" applyNumberFormat="1" applyFont="1" applyFill="1" applyBorder="1" applyAlignment="1">
      <alignment horizontal="right" vertical="center"/>
    </xf>
    <xf numFmtId="4" fontId="26" fillId="7" borderId="1" xfId="0" applyNumberFormat="1" applyFont="1" applyFill="1" applyBorder="1" applyAlignment="1">
      <alignment horizontal="right" vertical="center" wrapText="1"/>
    </xf>
    <xf numFmtId="4" fontId="18" fillId="2" borderId="0" xfId="0" applyNumberFormat="1" applyFont="1" applyFill="1"/>
    <xf numFmtId="4" fontId="55" fillId="2" borderId="0" xfId="0" applyNumberFormat="1" applyFont="1" applyFill="1"/>
    <xf numFmtId="0" fontId="31" fillId="0" borderId="0" xfId="0" applyFont="1" applyAlignment="1">
      <alignment horizontal="center" vertical="center" wrapText="1"/>
    </xf>
    <xf numFmtId="0" fontId="0" fillId="0" borderId="0" xfId="0"/>
    <xf numFmtId="0" fontId="31" fillId="0" borderId="18" xfId="0" applyFont="1" applyBorder="1" applyAlignment="1">
      <alignment horizontal="center" vertical="center" wrapText="1"/>
    </xf>
    <xf numFmtId="0" fontId="0" fillId="0" borderId="18" xfId="0" applyBorder="1"/>
    <xf numFmtId="0" fontId="38" fillId="0" borderId="0" xfId="0" applyFont="1" applyAlignment="1">
      <alignment horizontal="center" vertical="top" wrapText="1"/>
    </xf>
    <xf numFmtId="0" fontId="42" fillId="0" borderId="0" xfId="0" applyFont="1"/>
    <xf numFmtId="0" fontId="38" fillId="0" borderId="5" xfId="0" applyFont="1" applyBorder="1" applyAlignment="1">
      <alignment horizontal="center" vertical="top" wrapText="1"/>
    </xf>
    <xf numFmtId="0" fontId="42" fillId="0" borderId="5" xfId="0" applyFont="1" applyBorder="1"/>
    <xf numFmtId="0" fontId="38" fillId="0" borderId="2" xfId="0" applyFont="1" applyBorder="1" applyAlignment="1">
      <alignment horizontal="center" vertical="top" wrapText="1"/>
    </xf>
    <xf numFmtId="0" fontId="38" fillId="0" borderId="1" xfId="0" applyFont="1" applyBorder="1" applyAlignment="1">
      <alignment horizontal="center" vertical="top" wrapText="1"/>
    </xf>
    <xf numFmtId="0" fontId="31" fillId="0" borderId="0" xfId="0" applyFont="1" applyAlignment="1">
      <alignment horizontal="center" vertical="top" wrapText="1"/>
    </xf>
    <xf numFmtId="0" fontId="32" fillId="0" borderId="0" xfId="0" applyFont="1"/>
    <xf numFmtId="0" fontId="33" fillId="0" borderId="0" xfId="0" applyFont="1"/>
    <xf numFmtId="0" fontId="31" fillId="0" borderId="18" xfId="0" applyFont="1" applyBorder="1" applyAlignment="1">
      <alignment horizontal="center" vertical="top" wrapText="1"/>
    </xf>
    <xf numFmtId="0" fontId="32" fillId="0" borderId="18" xfId="0" applyFont="1" applyBorder="1"/>
    <xf numFmtId="0" fontId="33" fillId="0" borderId="18" xfId="0" applyFont="1" applyBorder="1"/>
    <xf numFmtId="0" fontId="4" fillId="0" borderId="0" xfId="0" applyFont="1" applyAlignment="1">
      <alignment horizontal="center" vertical="top" wrapText="1"/>
    </xf>
    <xf numFmtId="0" fontId="2" fillId="0" borderId="0" xfId="0" applyFont="1"/>
    <xf numFmtId="0" fontId="4" fillId="0" borderId="18" xfId="0" applyFont="1" applyBorder="1" applyAlignment="1">
      <alignment horizontal="center" vertical="top" wrapText="1"/>
    </xf>
    <xf numFmtId="0" fontId="2" fillId="0" borderId="18" xfId="0" applyFont="1" applyBorder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2" fontId="12" fillId="0" borderId="0" xfId="0" applyNumberFormat="1" applyFont="1" applyAlignment="1">
      <alignment horizontal="right" vertical="center"/>
    </xf>
    <xf numFmtId="2" fontId="11" fillId="0" borderId="0" xfId="0" applyNumberFormat="1" applyFont="1" applyAlignment="1">
      <alignment horizontal="right" vertical="center"/>
    </xf>
    <xf numFmtId="2" fontId="12" fillId="0" borderId="0" xfId="0" applyNumberFormat="1" applyFont="1" applyAlignment="1">
      <alignment horizontal="center" vertical="center"/>
    </xf>
    <xf numFmtId="2" fontId="11" fillId="6" borderId="1" xfId="0" applyNumberFormat="1" applyFont="1" applyFill="1" applyBorder="1" applyAlignment="1">
      <alignment horizontal="center" vertical="center"/>
    </xf>
    <xf numFmtId="2" fontId="39" fillId="0" borderId="0" xfId="0" applyNumberFormat="1" applyFont="1" applyAlignment="1">
      <alignment horizontal="center" vertical="center"/>
    </xf>
    <xf numFmtId="0" fontId="40" fillId="0" borderId="0" xfId="0" applyFont="1" applyAlignment="1">
      <alignment vertical="center"/>
    </xf>
    <xf numFmtId="2" fontId="39" fillId="0" borderId="0" xfId="0" applyNumberFormat="1" applyFont="1" applyAlignment="1">
      <alignment vertical="center"/>
    </xf>
    <xf numFmtId="2" fontId="11" fillId="6" borderId="1" xfId="0" applyNumberFormat="1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39" fillId="0" borderId="0" xfId="0" applyFont="1" applyAlignment="1">
      <alignment horizontal="center" vertical="center" wrapText="1"/>
    </xf>
    <xf numFmtId="0" fontId="51" fillId="0" borderId="1" xfId="0" applyFont="1" applyBorder="1" applyAlignment="1">
      <alignment horizontal="center" vertical="center" wrapText="1"/>
    </xf>
    <xf numFmtId="0" fontId="51" fillId="0" borderId="24" xfId="0" applyFont="1" applyBorder="1" applyAlignment="1">
      <alignment horizontal="center" vertical="center" wrapText="1"/>
    </xf>
    <xf numFmtId="0" fontId="51" fillId="0" borderId="25" xfId="0" applyFont="1" applyBorder="1" applyAlignment="1">
      <alignment horizontal="center" vertical="center" wrapText="1"/>
    </xf>
    <xf numFmtId="0" fontId="51" fillId="0" borderId="26" xfId="0" applyFont="1" applyBorder="1" applyAlignment="1">
      <alignment horizontal="center" vertical="center" wrapText="1"/>
    </xf>
    <xf numFmtId="0" fontId="51" fillId="0" borderId="27" xfId="0" applyFont="1" applyBorder="1" applyAlignment="1">
      <alignment horizontal="center" vertical="center" wrapText="1"/>
    </xf>
    <xf numFmtId="166" fontId="51" fillId="2" borderId="1" xfId="0" applyNumberFormat="1" applyFont="1" applyFill="1" applyBorder="1" applyAlignment="1">
      <alignment horizontal="center" vertical="center" wrapText="1"/>
    </xf>
    <xf numFmtId="166" fontId="50" fillId="2" borderId="0" xfId="0" applyNumberFormat="1" applyFont="1" applyFill="1" applyAlignment="1">
      <alignment horizontal="center" vertical="center" wrapText="1"/>
    </xf>
    <xf numFmtId="49" fontId="51" fillId="2" borderId="1" xfId="0" applyNumberFormat="1" applyFont="1" applyFill="1" applyBorder="1" applyAlignment="1">
      <alignment horizontal="center" vertical="center" wrapText="1"/>
    </xf>
    <xf numFmtId="49" fontId="51" fillId="2" borderId="24" xfId="0" applyNumberFormat="1" applyFont="1" applyFill="1" applyBorder="1" applyAlignment="1">
      <alignment horizontal="center" vertical="center" wrapText="1"/>
    </xf>
    <xf numFmtId="49" fontId="51" fillId="2" borderId="25" xfId="0" applyNumberFormat="1" applyFont="1" applyFill="1" applyBorder="1" applyAlignment="1">
      <alignment horizontal="center" vertical="center" wrapText="1"/>
    </xf>
    <xf numFmtId="49" fontId="51" fillId="2" borderId="26" xfId="0" applyNumberFormat="1" applyFont="1" applyFill="1" applyBorder="1" applyAlignment="1">
      <alignment horizontal="center" vertical="center" wrapText="1"/>
    </xf>
    <xf numFmtId="49" fontId="51" fillId="2" borderId="27" xfId="0" applyNumberFormat="1" applyFont="1" applyFill="1" applyBorder="1" applyAlignment="1">
      <alignment horizontal="center" vertical="center" wrapText="1"/>
    </xf>
    <xf numFmtId="0" fontId="45" fillId="0" borderId="0" xfId="0" applyFont="1" applyAlignment="1">
      <alignment horizontal="center" vertical="center" wrapText="1"/>
    </xf>
    <xf numFmtId="0" fontId="46" fillId="0" borderId="0" xfId="0" applyFont="1" applyAlignment="1">
      <alignment wrapText="1"/>
    </xf>
    <xf numFmtId="0" fontId="10" fillId="0" borderId="3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 wrapText="1"/>
    </xf>
    <xf numFmtId="0" fontId="41" fillId="0" borderId="3" xfId="0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2" fontId="3" fillId="0" borderId="0" xfId="0" applyNumberFormat="1" applyFont="1" applyAlignment="1">
      <alignment horizontal="right" vertical="center"/>
    </xf>
  </cellXfs>
  <cellStyles count="5">
    <cellStyle name="Normal" xfId="1" xr:uid="{00000000-0005-0000-0000-000000000000}"/>
    <cellStyle name="Обычный" xfId="0" builtinId="0"/>
    <cellStyle name="Обычный 2" xfId="2" xr:uid="{00000000-0005-0000-0000-000002000000}"/>
    <cellStyle name="Обычный 2 2" xfId="4" xr:uid="{BFE999A9-6216-40DD-A3D3-143AA20F5F03}"/>
    <cellStyle name="Обычный 3" xfId="3" xr:uid="{487D46A6-E47C-4864-BCA1-5CD71842F87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2"/>
  <sheetViews>
    <sheetView topLeftCell="A43" zoomScaleNormal="100" workbookViewId="0">
      <selection activeCell="A5" sqref="A5:E6"/>
    </sheetView>
  </sheetViews>
  <sheetFormatPr defaultRowHeight="12.75" x14ac:dyDescent="0.2"/>
  <cols>
    <col min="1" max="1" width="17" style="171" customWidth="1"/>
    <col min="2" max="2" width="36.28515625" customWidth="1"/>
    <col min="3" max="3" width="16.85546875" style="21" customWidth="1"/>
    <col min="4" max="4" width="12.140625" customWidth="1"/>
    <col min="5" max="5" width="12.85546875" bestFit="1" customWidth="1"/>
  </cols>
  <sheetData>
    <row r="1" spans="1:5" ht="15" x14ac:dyDescent="0.25">
      <c r="A1" s="170"/>
      <c r="B1" s="79"/>
      <c r="C1" s="85"/>
      <c r="D1" s="79"/>
      <c r="E1" s="85" t="s">
        <v>86</v>
      </c>
    </row>
    <row r="2" spans="1:5" ht="15.75" x14ac:dyDescent="0.25">
      <c r="A2" s="170"/>
      <c r="B2" s="79"/>
      <c r="C2" s="190"/>
      <c r="D2" s="191"/>
      <c r="E2" s="190" t="s">
        <v>87</v>
      </c>
    </row>
    <row r="3" spans="1:5" ht="15.75" x14ac:dyDescent="0.25">
      <c r="A3" s="170"/>
      <c r="B3" s="79"/>
      <c r="C3" s="190"/>
      <c r="D3" s="191"/>
      <c r="E3" s="190" t="s">
        <v>88</v>
      </c>
    </row>
    <row r="4" spans="1:5" ht="15.75" x14ac:dyDescent="0.25">
      <c r="B4" s="79"/>
      <c r="C4" s="190"/>
      <c r="D4" s="191"/>
      <c r="E4" s="190" t="s">
        <v>442</v>
      </c>
    </row>
    <row r="5" spans="1:5" x14ac:dyDescent="0.2">
      <c r="A5" s="391" t="s">
        <v>186</v>
      </c>
      <c r="B5" s="391"/>
      <c r="C5" s="391"/>
      <c r="D5" s="392"/>
      <c r="E5" s="392"/>
    </row>
    <row r="6" spans="1:5" ht="31.5" customHeight="1" thickBot="1" x14ac:dyDescent="0.25">
      <c r="A6" s="393"/>
      <c r="B6" s="393"/>
      <c r="C6" s="393"/>
      <c r="D6" s="394"/>
      <c r="E6" s="394"/>
    </row>
    <row r="7" spans="1:5" ht="89.25" x14ac:dyDescent="0.2">
      <c r="A7" s="174" t="s">
        <v>36</v>
      </c>
      <c r="B7" s="175" t="s">
        <v>2</v>
      </c>
      <c r="C7" s="176" t="s">
        <v>37</v>
      </c>
      <c r="D7" s="172" t="s">
        <v>157</v>
      </c>
      <c r="E7" s="173" t="s">
        <v>158</v>
      </c>
    </row>
    <row r="8" spans="1:5" ht="25.5" x14ac:dyDescent="0.2">
      <c r="A8" s="177"/>
      <c r="B8" s="180" t="s">
        <v>38</v>
      </c>
      <c r="C8" s="178">
        <f>+C9+C24</f>
        <v>32273.345000000001</v>
      </c>
      <c r="D8" s="178">
        <f>+D9+D24</f>
        <v>0</v>
      </c>
      <c r="E8" s="178">
        <f>+E9+E24</f>
        <v>32273.345000000001</v>
      </c>
    </row>
    <row r="9" spans="1:5" x14ac:dyDescent="0.2">
      <c r="A9" s="177"/>
      <c r="B9" s="180" t="s">
        <v>39</v>
      </c>
      <c r="C9" s="178">
        <f>+C10+C12+C15+C17+C19</f>
        <v>31235.615000000002</v>
      </c>
      <c r="D9" s="178">
        <f>+D10+D12+D15+D17+D19</f>
        <v>0</v>
      </c>
      <c r="E9" s="178">
        <f>+E10+E12+E15+E17+E19</f>
        <v>31235.615000000002</v>
      </c>
    </row>
    <row r="10" spans="1:5" ht="25.5" x14ac:dyDescent="0.2">
      <c r="A10" s="179" t="s">
        <v>40</v>
      </c>
      <c r="B10" s="180" t="s">
        <v>41</v>
      </c>
      <c r="C10" s="178">
        <f>SUM(C11:C11)</f>
        <v>3745.5</v>
      </c>
      <c r="D10" s="178">
        <f>SUM(D11:D11)</f>
        <v>0</v>
      </c>
      <c r="E10" s="178">
        <f>SUM(E11:E11)</f>
        <v>3745.5</v>
      </c>
    </row>
    <row r="11" spans="1:5" ht="89.25" x14ac:dyDescent="0.2">
      <c r="A11" s="93" t="s">
        <v>91</v>
      </c>
      <c r="B11" s="9" t="s">
        <v>42</v>
      </c>
      <c r="C11" s="11">
        <v>3745.5</v>
      </c>
      <c r="D11" s="11">
        <v>0</v>
      </c>
      <c r="E11" s="159">
        <f>C11+D11</f>
        <v>3745.5</v>
      </c>
    </row>
    <row r="12" spans="1:5" ht="38.25" x14ac:dyDescent="0.2">
      <c r="A12" s="179" t="s">
        <v>43</v>
      </c>
      <c r="B12" s="180" t="s">
        <v>44</v>
      </c>
      <c r="C12" s="178">
        <f>SUM(C13:C14)</f>
        <v>3612.0150000000003</v>
      </c>
      <c r="D12" s="178">
        <f>SUM(D13:D14)</f>
        <v>0</v>
      </c>
      <c r="E12" s="186">
        <f t="shared" ref="E12:E23" si="0">C12+D12</f>
        <v>3612.0150000000003</v>
      </c>
    </row>
    <row r="13" spans="1:5" ht="89.25" x14ac:dyDescent="0.2">
      <c r="A13" s="93" t="s">
        <v>89</v>
      </c>
      <c r="B13" s="9" t="s">
        <v>156</v>
      </c>
      <c r="C13" s="74">
        <v>1775.337</v>
      </c>
      <c r="D13" s="11">
        <v>0</v>
      </c>
      <c r="E13" s="159">
        <f t="shared" si="0"/>
        <v>1775.337</v>
      </c>
    </row>
    <row r="14" spans="1:5" ht="102" x14ac:dyDescent="0.2">
      <c r="A14" s="93" t="s">
        <v>90</v>
      </c>
      <c r="B14" s="9" t="s">
        <v>45</v>
      </c>
      <c r="C14" s="74">
        <v>1836.6780000000001</v>
      </c>
      <c r="D14" s="11">
        <v>0</v>
      </c>
      <c r="E14" s="159">
        <f t="shared" si="0"/>
        <v>1836.6780000000001</v>
      </c>
    </row>
    <row r="15" spans="1:5" ht="25.5" x14ac:dyDescent="0.2">
      <c r="A15" s="179" t="s">
        <v>46</v>
      </c>
      <c r="B15" s="180" t="s">
        <v>47</v>
      </c>
      <c r="C15" s="178">
        <f>+C16</f>
        <v>248.1</v>
      </c>
      <c r="D15" s="178">
        <f>+D16</f>
        <v>0</v>
      </c>
      <c r="E15" s="186">
        <f t="shared" si="0"/>
        <v>248.1</v>
      </c>
    </row>
    <row r="16" spans="1:5" ht="25.5" x14ac:dyDescent="0.2">
      <c r="A16" s="93" t="s">
        <v>48</v>
      </c>
      <c r="B16" s="9" t="s">
        <v>47</v>
      </c>
      <c r="C16" s="181">
        <v>248.1</v>
      </c>
      <c r="D16" s="11">
        <v>0</v>
      </c>
      <c r="E16" s="159">
        <f t="shared" si="0"/>
        <v>248.1</v>
      </c>
    </row>
    <row r="17" spans="1:5" ht="25.5" x14ac:dyDescent="0.2">
      <c r="A17" s="179" t="s">
        <v>49</v>
      </c>
      <c r="B17" s="180" t="s">
        <v>50</v>
      </c>
      <c r="C17" s="178">
        <f>+C18</f>
        <v>2025</v>
      </c>
      <c r="D17" s="309">
        <f>D18</f>
        <v>0</v>
      </c>
      <c r="E17" s="186">
        <f t="shared" si="0"/>
        <v>2025</v>
      </c>
    </row>
    <row r="18" spans="1:5" ht="63.75" x14ac:dyDescent="0.2">
      <c r="A18" s="93" t="s">
        <v>92</v>
      </c>
      <c r="B18" s="9" t="s">
        <v>51</v>
      </c>
      <c r="C18" s="11">
        <v>2025</v>
      </c>
      <c r="D18" s="11"/>
      <c r="E18" s="159">
        <f t="shared" si="0"/>
        <v>2025</v>
      </c>
    </row>
    <row r="19" spans="1:5" ht="25.5" x14ac:dyDescent="0.2">
      <c r="A19" s="179" t="s">
        <v>52</v>
      </c>
      <c r="B19" s="180" t="s">
        <v>53</v>
      </c>
      <c r="C19" s="178">
        <f>+C20+C22</f>
        <v>21605</v>
      </c>
      <c r="D19" s="178">
        <f>+D20+D22</f>
        <v>0</v>
      </c>
      <c r="E19" s="186">
        <f t="shared" si="0"/>
        <v>21605</v>
      </c>
    </row>
    <row r="20" spans="1:5" ht="25.5" x14ac:dyDescent="0.2">
      <c r="A20" s="177" t="s">
        <v>54</v>
      </c>
      <c r="B20" s="182" t="s">
        <v>55</v>
      </c>
      <c r="C20" s="178">
        <f>+C21</f>
        <v>15000</v>
      </c>
      <c r="D20" s="178">
        <f>+D21</f>
        <v>0</v>
      </c>
      <c r="E20" s="186">
        <f t="shared" si="0"/>
        <v>15000</v>
      </c>
    </row>
    <row r="21" spans="1:5" ht="51" x14ac:dyDescent="0.2">
      <c r="A21" s="93" t="s">
        <v>93</v>
      </c>
      <c r="B21" s="9" t="s">
        <v>56</v>
      </c>
      <c r="C21" s="13">
        <v>15000</v>
      </c>
      <c r="D21" s="11"/>
      <c r="E21" s="159">
        <f t="shared" si="0"/>
        <v>15000</v>
      </c>
    </row>
    <row r="22" spans="1:5" ht="25.5" x14ac:dyDescent="0.2">
      <c r="A22" s="177" t="s">
        <v>57</v>
      </c>
      <c r="B22" s="182" t="s">
        <v>58</v>
      </c>
      <c r="C22" s="178">
        <f>+C23</f>
        <v>6605</v>
      </c>
      <c r="D22" s="178">
        <f>+D23</f>
        <v>0</v>
      </c>
      <c r="E22" s="186">
        <f t="shared" si="0"/>
        <v>6605</v>
      </c>
    </row>
    <row r="23" spans="1:5" ht="51" x14ac:dyDescent="0.2">
      <c r="A23" s="93" t="s">
        <v>94</v>
      </c>
      <c r="B23" s="9" t="s">
        <v>59</v>
      </c>
      <c r="C23" s="13">
        <v>6605</v>
      </c>
      <c r="D23" s="11"/>
      <c r="E23" s="159">
        <f t="shared" si="0"/>
        <v>6605</v>
      </c>
    </row>
    <row r="24" spans="1:5" x14ac:dyDescent="0.2">
      <c r="A24" s="177"/>
      <c r="B24" s="180" t="s">
        <v>60</v>
      </c>
      <c r="C24" s="178">
        <f>+C25</f>
        <v>1037.73</v>
      </c>
      <c r="D24" s="178">
        <f>+D25</f>
        <v>0</v>
      </c>
      <c r="E24" s="178">
        <f>+E25</f>
        <v>1037.73</v>
      </c>
    </row>
    <row r="25" spans="1:5" ht="51" x14ac:dyDescent="0.2">
      <c r="A25" s="179" t="s">
        <v>61</v>
      </c>
      <c r="B25" s="180" t="s">
        <v>62</v>
      </c>
      <c r="C25" s="178">
        <f>SUM(C26:C27)</f>
        <v>1037.73</v>
      </c>
      <c r="D25" s="178">
        <f>SUM(D26:D27)</f>
        <v>0</v>
      </c>
      <c r="E25" s="186">
        <f>C25+D25</f>
        <v>1037.73</v>
      </c>
    </row>
    <row r="26" spans="1:5" ht="76.5" x14ac:dyDescent="0.2">
      <c r="A26" s="140" t="s">
        <v>63</v>
      </c>
      <c r="B26" s="14" t="s">
        <v>64</v>
      </c>
      <c r="C26" s="82">
        <v>139.5</v>
      </c>
      <c r="D26" s="11"/>
      <c r="E26" s="159">
        <f t="shared" ref="E26:E32" si="1">C26+D26</f>
        <v>139.5</v>
      </c>
    </row>
    <row r="27" spans="1:5" ht="89.25" x14ac:dyDescent="0.2">
      <c r="A27" s="93" t="s">
        <v>65</v>
      </c>
      <c r="B27" s="9" t="s">
        <v>66</v>
      </c>
      <c r="C27" s="82">
        <v>898.23</v>
      </c>
      <c r="D27" s="11"/>
      <c r="E27" s="159">
        <f t="shared" si="1"/>
        <v>898.23</v>
      </c>
    </row>
    <row r="28" spans="1:5" ht="25.5" x14ac:dyDescent="0.2">
      <c r="A28" s="179" t="s">
        <v>67</v>
      </c>
      <c r="B28" s="180" t="s">
        <v>68</v>
      </c>
      <c r="C28" s="178">
        <f>+C29</f>
        <v>69319.827669999999</v>
      </c>
      <c r="D28" s="178">
        <f>+D29</f>
        <v>11462.14948</v>
      </c>
      <c r="E28" s="186">
        <f t="shared" si="1"/>
        <v>80781.977149999992</v>
      </c>
    </row>
    <row r="29" spans="1:5" s="73" customFormat="1" ht="51" x14ac:dyDescent="0.2">
      <c r="A29" s="179" t="s">
        <v>69</v>
      </c>
      <c r="B29" s="180" t="s">
        <v>70</v>
      </c>
      <c r="C29" s="178">
        <f>+C30+C31+C42+C45</f>
        <v>69319.827669999999</v>
      </c>
      <c r="D29" s="178">
        <f>+D30+D31+D42+D45</f>
        <v>11462.14948</v>
      </c>
      <c r="E29" s="186">
        <f t="shared" si="1"/>
        <v>80781.977149999992</v>
      </c>
    </row>
    <row r="30" spans="1:5" s="73" customFormat="1" ht="38.25" x14ac:dyDescent="0.2">
      <c r="A30" s="139" t="s">
        <v>190</v>
      </c>
      <c r="B30" s="2" t="s">
        <v>72</v>
      </c>
      <c r="C30" s="12">
        <v>26224.2</v>
      </c>
      <c r="D30" s="11"/>
      <c r="E30" s="187">
        <f t="shared" si="1"/>
        <v>26224.2</v>
      </c>
    </row>
    <row r="31" spans="1:5" s="73" customFormat="1" ht="38.25" x14ac:dyDescent="0.2">
      <c r="A31" s="179" t="s">
        <v>73</v>
      </c>
      <c r="B31" s="180" t="s">
        <v>74</v>
      </c>
      <c r="C31" s="178">
        <f>SUM(C32:C40)</f>
        <v>42792.507669999999</v>
      </c>
      <c r="D31" s="178">
        <f>SUM(D32:D41)</f>
        <v>3270.0973699999995</v>
      </c>
      <c r="E31" s="186">
        <f>C31+D31</f>
        <v>46062.605039999995</v>
      </c>
    </row>
    <row r="32" spans="1:5" ht="25.5" x14ac:dyDescent="0.2">
      <c r="A32" s="93" t="s">
        <v>75</v>
      </c>
      <c r="B32" s="9" t="s">
        <v>191</v>
      </c>
      <c r="C32" s="74">
        <v>1567.5</v>
      </c>
      <c r="D32" s="11">
        <v>77.2</v>
      </c>
      <c r="E32" s="159">
        <f t="shared" si="1"/>
        <v>1644.7</v>
      </c>
    </row>
    <row r="33" spans="1:5" ht="25.5" x14ac:dyDescent="0.2">
      <c r="A33" s="93" t="s">
        <v>75</v>
      </c>
      <c r="B33" s="9" t="s">
        <v>192</v>
      </c>
      <c r="C33" s="82">
        <v>621.6</v>
      </c>
      <c r="D33" s="11"/>
      <c r="E33" s="159">
        <f t="shared" ref="E33:E36" si="2">C33+D33</f>
        <v>621.6</v>
      </c>
    </row>
    <row r="34" spans="1:5" ht="25.5" x14ac:dyDescent="0.2">
      <c r="A34" s="93" t="s">
        <v>75</v>
      </c>
      <c r="B34" s="9" t="s">
        <v>193</v>
      </c>
      <c r="C34" s="74">
        <v>1850</v>
      </c>
      <c r="D34" s="11"/>
      <c r="E34" s="159">
        <f t="shared" si="2"/>
        <v>1850</v>
      </c>
    </row>
    <row r="35" spans="1:5" ht="25.5" x14ac:dyDescent="0.2">
      <c r="A35" s="93" t="s">
        <v>75</v>
      </c>
      <c r="B35" s="9" t="s">
        <v>194</v>
      </c>
      <c r="C35" s="74">
        <v>1050.4000000000001</v>
      </c>
      <c r="D35" s="11"/>
      <c r="E35" s="159">
        <f t="shared" si="2"/>
        <v>1050.4000000000001</v>
      </c>
    </row>
    <row r="36" spans="1:5" ht="25.5" x14ac:dyDescent="0.2">
      <c r="A36" s="93" t="s">
        <v>75</v>
      </c>
      <c r="B36" s="9" t="s">
        <v>75</v>
      </c>
      <c r="C36" s="74">
        <v>913.8</v>
      </c>
      <c r="D36" s="11"/>
      <c r="E36" s="159">
        <f t="shared" si="2"/>
        <v>913.8</v>
      </c>
    </row>
    <row r="37" spans="1:5" ht="38.25" x14ac:dyDescent="0.2">
      <c r="A37" s="93" t="s">
        <v>197</v>
      </c>
      <c r="B37" s="9" t="s">
        <v>198</v>
      </c>
      <c r="C37" s="74">
        <v>8000</v>
      </c>
      <c r="D37" s="11"/>
      <c r="E37" s="159">
        <f t="shared" ref="E37:E47" si="3">C37+D37</f>
        <v>8000</v>
      </c>
    </row>
    <row r="38" spans="1:5" ht="25.5" x14ac:dyDescent="0.2">
      <c r="A38" s="93" t="s">
        <v>75</v>
      </c>
      <c r="B38" s="9" t="s">
        <v>416</v>
      </c>
      <c r="C38" s="74">
        <v>0</v>
      </c>
      <c r="D38" s="11">
        <v>50.9</v>
      </c>
      <c r="E38" s="159">
        <f>C38+D38</f>
        <v>50.9</v>
      </c>
    </row>
    <row r="39" spans="1:5" ht="25.5" x14ac:dyDescent="0.2">
      <c r="A39" s="93" t="s">
        <v>75</v>
      </c>
      <c r="B39" s="9" t="s">
        <v>415</v>
      </c>
      <c r="C39" s="74">
        <v>0</v>
      </c>
      <c r="D39" s="11">
        <v>5410.99</v>
      </c>
      <c r="E39" s="159">
        <f t="shared" si="3"/>
        <v>5410.99</v>
      </c>
    </row>
    <row r="40" spans="1:5" ht="102" x14ac:dyDescent="0.2">
      <c r="A40" s="93" t="s">
        <v>366</v>
      </c>
      <c r="B40" s="9" t="s">
        <v>401</v>
      </c>
      <c r="C40" s="74">
        <v>28789.20767</v>
      </c>
      <c r="D40" s="11">
        <v>-28789.20767</v>
      </c>
      <c r="E40" s="159">
        <f>C40+D40</f>
        <v>0</v>
      </c>
    </row>
    <row r="41" spans="1:5" ht="38.25" x14ac:dyDescent="0.2">
      <c r="A41" s="382" t="s">
        <v>439</v>
      </c>
      <c r="B41" s="9" t="s">
        <v>440</v>
      </c>
      <c r="C41" s="74">
        <v>0</v>
      </c>
      <c r="D41" s="11">
        <v>26520.215039999999</v>
      </c>
      <c r="E41" s="159">
        <f>C41+D41</f>
        <v>26520.215039999999</v>
      </c>
    </row>
    <row r="42" spans="1:5" ht="38.25" x14ac:dyDescent="0.2">
      <c r="A42" s="179" t="s">
        <v>76</v>
      </c>
      <c r="B42" s="180" t="s">
        <v>77</v>
      </c>
      <c r="C42" s="178">
        <f>SUM(C43:C44)</f>
        <v>303.12</v>
      </c>
      <c r="D42" s="178">
        <f>SUM(D43:D44)</f>
        <v>15</v>
      </c>
      <c r="E42" s="186">
        <f t="shared" si="3"/>
        <v>318.12</v>
      </c>
    </row>
    <row r="43" spans="1:5" ht="51" x14ac:dyDescent="0.2">
      <c r="A43" s="93" t="s">
        <v>78</v>
      </c>
      <c r="B43" s="9" t="s">
        <v>195</v>
      </c>
      <c r="C43" s="82">
        <v>3.52</v>
      </c>
      <c r="D43" s="11">
        <v>0</v>
      </c>
      <c r="E43" s="188">
        <f t="shared" si="3"/>
        <v>3.52</v>
      </c>
    </row>
    <row r="44" spans="1:5" ht="63.75" x14ac:dyDescent="0.2">
      <c r="A44" s="93" t="s">
        <v>80</v>
      </c>
      <c r="B44" s="9" t="s">
        <v>196</v>
      </c>
      <c r="C44" s="82">
        <v>299.60000000000002</v>
      </c>
      <c r="D44" s="11">
        <v>15</v>
      </c>
      <c r="E44" s="188">
        <f t="shared" si="3"/>
        <v>314.60000000000002</v>
      </c>
    </row>
    <row r="45" spans="1:5" ht="25.5" x14ac:dyDescent="0.2">
      <c r="A45" s="179" t="s">
        <v>82</v>
      </c>
      <c r="B45" s="180" t="s">
        <v>34</v>
      </c>
      <c r="C45" s="309">
        <f>C47</f>
        <v>0</v>
      </c>
      <c r="D45" s="309">
        <f>SUM(D46:D47)</f>
        <v>8177.0521099999996</v>
      </c>
      <c r="E45" s="186">
        <f t="shared" si="3"/>
        <v>8177.0521099999996</v>
      </c>
    </row>
    <row r="46" spans="1:5" ht="38.25" x14ac:dyDescent="0.2">
      <c r="A46" s="93" t="s">
        <v>83</v>
      </c>
      <c r="B46" s="9" t="s">
        <v>84</v>
      </c>
      <c r="C46" s="74">
        <v>0</v>
      </c>
      <c r="D46" s="11">
        <v>200</v>
      </c>
      <c r="E46" s="159">
        <f t="shared" ref="E46" si="4">C46+D46</f>
        <v>200</v>
      </c>
    </row>
    <row r="47" spans="1:5" ht="38.25" x14ac:dyDescent="0.2">
      <c r="A47" s="93" t="s">
        <v>83</v>
      </c>
      <c r="B47" s="9" t="s">
        <v>84</v>
      </c>
      <c r="C47" s="74">
        <v>0</v>
      </c>
      <c r="D47" s="11">
        <f>7977.05211</f>
        <v>7977.0521099999996</v>
      </c>
      <c r="E47" s="159">
        <f t="shared" si="3"/>
        <v>7977.0521099999996</v>
      </c>
    </row>
    <row r="48" spans="1:5" ht="13.5" thickBot="1" x14ac:dyDescent="0.25">
      <c r="A48" s="183"/>
      <c r="B48" s="184" t="s">
        <v>85</v>
      </c>
      <c r="C48" s="185">
        <f>+C28+C8</f>
        <v>101593.17267</v>
      </c>
      <c r="D48" s="185">
        <f>+D28+D8</f>
        <v>11462.14948</v>
      </c>
      <c r="E48" s="189">
        <f>C48+D48</f>
        <v>113055.32214999999</v>
      </c>
    </row>
    <row r="49" spans="4:5" x14ac:dyDescent="0.2">
      <c r="D49" s="21"/>
      <c r="E49" s="21"/>
    </row>
    <row r="50" spans="4:5" x14ac:dyDescent="0.2">
      <c r="D50" s="21"/>
    </row>
    <row r="51" spans="4:5" x14ac:dyDescent="0.2">
      <c r="D51" s="21"/>
    </row>
    <row r="52" spans="4:5" x14ac:dyDescent="0.2">
      <c r="D52" s="21"/>
    </row>
  </sheetData>
  <mergeCells count="1">
    <mergeCell ref="A5:E6"/>
  </mergeCells>
  <phoneticPr fontId="1" type="noConversion"/>
  <pageMargins left="0.70866141732283472" right="0" top="0" bottom="0" header="0.31496062992125984" footer="0.31496062992125984"/>
  <pageSetup paperSize="9" fitToWidth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2A749-1A6D-43EC-A81B-713B02396F68}">
  <dimension ref="A1:K226"/>
  <sheetViews>
    <sheetView tabSelected="1" topLeftCell="A214" zoomScaleNormal="100" workbookViewId="0">
      <selection activeCell="G225" sqref="G225"/>
    </sheetView>
  </sheetViews>
  <sheetFormatPr defaultRowHeight="14.25" x14ac:dyDescent="0.2"/>
  <cols>
    <col min="1" max="1" width="42.140625" style="366" customWidth="1"/>
    <col min="2" max="2" width="8.140625" style="366" customWidth="1"/>
    <col min="3" max="4" width="4.140625" style="366" bestFit="1" customWidth="1"/>
    <col min="5" max="5" width="19" style="366" customWidth="1"/>
    <col min="6" max="6" width="5.28515625" style="366" bestFit="1" customWidth="1"/>
    <col min="7" max="7" width="11.28515625" style="366" bestFit="1" customWidth="1"/>
    <col min="8" max="8" width="11" style="366" bestFit="1" customWidth="1"/>
    <col min="9" max="9" width="11.42578125" style="366" customWidth="1"/>
    <col min="10" max="10" width="9.140625" style="366"/>
    <col min="11" max="11" width="10.140625" style="366" bestFit="1" customWidth="1"/>
    <col min="12" max="16384" width="9.140625" style="366"/>
  </cols>
  <sheetData>
    <row r="1" spans="1:10" x14ac:dyDescent="0.2">
      <c r="F1" s="367"/>
      <c r="G1" s="368" t="s">
        <v>427</v>
      </c>
      <c r="H1" s="368"/>
      <c r="I1" s="369"/>
    </row>
    <row r="2" spans="1:10" ht="15" x14ac:dyDescent="0.2">
      <c r="F2" s="367"/>
      <c r="G2" s="370" t="s">
        <v>152</v>
      </c>
      <c r="H2" s="370"/>
      <c r="I2" s="371"/>
      <c r="J2" s="371"/>
    </row>
    <row r="3" spans="1:10" ht="15" x14ac:dyDescent="0.2">
      <c r="F3" s="367"/>
      <c r="G3" s="370" t="s">
        <v>88</v>
      </c>
      <c r="H3" s="370"/>
      <c r="I3" s="371"/>
      <c r="J3" s="371"/>
    </row>
    <row r="4" spans="1:10" ht="15" x14ac:dyDescent="0.2">
      <c r="F4" s="367"/>
      <c r="G4" s="370" t="s">
        <v>442</v>
      </c>
      <c r="H4" s="370"/>
      <c r="I4" s="371"/>
      <c r="J4" s="371"/>
    </row>
    <row r="5" spans="1:10" ht="15" customHeight="1" x14ac:dyDescent="0.2">
      <c r="A5" s="437" t="s">
        <v>423</v>
      </c>
      <c r="B5" s="437"/>
      <c r="C5" s="437"/>
      <c r="D5" s="437"/>
      <c r="E5" s="437"/>
      <c r="F5" s="437"/>
      <c r="G5" s="437"/>
      <c r="H5" s="437"/>
      <c r="I5" s="437"/>
      <c r="J5" s="371"/>
    </row>
    <row r="6" spans="1:10" ht="20.25" customHeight="1" x14ac:dyDescent="0.2">
      <c r="A6" s="437"/>
      <c r="B6" s="437"/>
      <c r="C6" s="437"/>
      <c r="D6" s="437"/>
      <c r="E6" s="437"/>
      <c r="F6" s="437"/>
      <c r="G6" s="437"/>
      <c r="H6" s="437"/>
      <c r="I6" s="437"/>
      <c r="J6" s="371"/>
    </row>
    <row r="7" spans="1:10" ht="14.25" customHeight="1" x14ac:dyDescent="0.2">
      <c r="A7" s="372"/>
      <c r="B7" s="372"/>
      <c r="C7" s="372"/>
      <c r="D7" s="372"/>
      <c r="E7" s="372"/>
      <c r="F7" s="372"/>
      <c r="G7" s="372"/>
      <c r="H7" s="372"/>
      <c r="I7" s="372"/>
    </row>
    <row r="8" spans="1:10" ht="14.25" customHeight="1" x14ac:dyDescent="0.2">
      <c r="A8" s="436" t="s">
        <v>248</v>
      </c>
      <c r="B8" s="438" t="s">
        <v>394</v>
      </c>
      <c r="C8" s="439" t="s">
        <v>395</v>
      </c>
      <c r="D8" s="440"/>
      <c r="E8" s="438" t="s">
        <v>1</v>
      </c>
      <c r="F8" s="438" t="s">
        <v>0</v>
      </c>
      <c r="G8" s="436" t="s">
        <v>185</v>
      </c>
      <c r="H8" s="436" t="s">
        <v>208</v>
      </c>
      <c r="I8" s="436" t="s">
        <v>424</v>
      </c>
    </row>
    <row r="9" spans="1:10" ht="28.5" customHeight="1" x14ac:dyDescent="0.2">
      <c r="A9" s="436"/>
      <c r="B9" s="438"/>
      <c r="C9" s="441"/>
      <c r="D9" s="442"/>
      <c r="E9" s="438" t="s">
        <v>398</v>
      </c>
      <c r="F9" s="438" t="s">
        <v>397</v>
      </c>
      <c r="G9" s="436"/>
      <c r="H9" s="436" t="s">
        <v>117</v>
      </c>
      <c r="I9" s="436" t="s">
        <v>117</v>
      </c>
    </row>
    <row r="10" spans="1:10" ht="110.25" x14ac:dyDescent="0.25">
      <c r="A10" s="374" t="s">
        <v>184</v>
      </c>
      <c r="B10" s="373" t="s">
        <v>3</v>
      </c>
      <c r="C10" s="373"/>
      <c r="D10" s="373"/>
      <c r="E10" s="373"/>
      <c r="F10" s="373"/>
      <c r="G10" s="375">
        <f>G216</f>
        <v>116223.87677999999</v>
      </c>
      <c r="H10" s="375">
        <f t="shared" ref="H10:I10" si="0">H216</f>
        <v>63675.699870000004</v>
      </c>
      <c r="I10" s="375">
        <f t="shared" si="0"/>
        <v>72835.495599999995</v>
      </c>
    </row>
    <row r="11" spans="1:10" ht="14.25" customHeight="1" x14ac:dyDescent="0.25">
      <c r="A11" s="374" t="s">
        <v>5</v>
      </c>
      <c r="B11" s="373" t="s">
        <v>3</v>
      </c>
      <c r="C11" s="373" t="s">
        <v>171</v>
      </c>
      <c r="D11" s="373" t="s">
        <v>168</v>
      </c>
      <c r="E11" s="373"/>
      <c r="F11" s="373"/>
      <c r="G11" s="375">
        <f>G12+G39+G50+G57</f>
        <v>18507.449000000001</v>
      </c>
      <c r="H11" s="375">
        <f t="shared" ref="H11:I11" si="1">H12+H39+H50+H57</f>
        <v>17974.52</v>
      </c>
      <c r="I11" s="375">
        <f t="shared" si="1"/>
        <v>18420.52</v>
      </c>
    </row>
    <row r="12" spans="1:10" ht="94.5" x14ac:dyDescent="0.25">
      <c r="A12" s="374" t="s">
        <v>7</v>
      </c>
      <c r="B12" s="373" t="s">
        <v>3</v>
      </c>
      <c r="C12" s="373" t="s">
        <v>171</v>
      </c>
      <c r="D12" s="373" t="s">
        <v>169</v>
      </c>
      <c r="E12" s="373"/>
      <c r="F12" s="373"/>
      <c r="G12" s="375">
        <f>G13+G34</f>
        <v>16712.649000000001</v>
      </c>
      <c r="H12" s="375">
        <f t="shared" ref="H12:I12" si="2">H13+H34</f>
        <v>16424.52</v>
      </c>
      <c r="I12" s="375">
        <f t="shared" si="2"/>
        <v>16820.52</v>
      </c>
    </row>
    <row r="13" spans="1:10" ht="31.5" x14ac:dyDescent="0.25">
      <c r="A13" s="333" t="s">
        <v>250</v>
      </c>
      <c r="B13" s="334" t="s">
        <v>3</v>
      </c>
      <c r="C13" s="334" t="s">
        <v>171</v>
      </c>
      <c r="D13" s="334" t="s">
        <v>169</v>
      </c>
      <c r="E13" s="334" t="s">
        <v>249</v>
      </c>
      <c r="F13" s="334"/>
      <c r="G13" s="335">
        <f>G14</f>
        <v>16616.649000000001</v>
      </c>
      <c r="H13" s="335">
        <f t="shared" ref="H13:I13" si="3">H14</f>
        <v>16324.52</v>
      </c>
      <c r="I13" s="335">
        <f t="shared" si="3"/>
        <v>16720.52</v>
      </c>
    </row>
    <row r="14" spans="1:10" ht="31.5" x14ac:dyDescent="0.25">
      <c r="A14" s="333" t="s">
        <v>252</v>
      </c>
      <c r="B14" s="334" t="s">
        <v>3</v>
      </c>
      <c r="C14" s="334" t="s">
        <v>171</v>
      </c>
      <c r="D14" s="334" t="s">
        <v>169</v>
      </c>
      <c r="E14" s="334" t="s">
        <v>251</v>
      </c>
      <c r="F14" s="334"/>
      <c r="G14" s="335">
        <f>G15+G25</f>
        <v>16616.649000000001</v>
      </c>
      <c r="H14" s="335">
        <f t="shared" ref="H14:I14" si="4">H15+H25</f>
        <v>16324.52</v>
      </c>
      <c r="I14" s="335">
        <f t="shared" si="4"/>
        <v>16720.52</v>
      </c>
    </row>
    <row r="15" spans="1:10" ht="47.25" x14ac:dyDescent="0.25">
      <c r="A15" s="333" t="s">
        <v>258</v>
      </c>
      <c r="B15" s="334" t="s">
        <v>3</v>
      </c>
      <c r="C15" s="334" t="s">
        <v>171</v>
      </c>
      <c r="D15" s="334" t="s">
        <v>169</v>
      </c>
      <c r="E15" s="334" t="s">
        <v>257</v>
      </c>
      <c r="F15" s="334"/>
      <c r="G15" s="335">
        <f>G16</f>
        <v>3653.6489999999999</v>
      </c>
      <c r="H15" s="335">
        <f t="shared" ref="H15:I15" si="5">H16</f>
        <v>2973.52</v>
      </c>
      <c r="I15" s="335">
        <f t="shared" si="5"/>
        <v>2973.52</v>
      </c>
    </row>
    <row r="16" spans="1:10" ht="31.5" x14ac:dyDescent="0.25">
      <c r="A16" s="333" t="s">
        <v>260</v>
      </c>
      <c r="B16" s="334" t="s">
        <v>3</v>
      </c>
      <c r="C16" s="334" t="s">
        <v>171</v>
      </c>
      <c r="D16" s="334" t="s">
        <v>169</v>
      </c>
      <c r="E16" s="334" t="s">
        <v>259</v>
      </c>
      <c r="F16" s="334"/>
      <c r="G16" s="335">
        <f>G17+G21+G23</f>
        <v>3653.6489999999999</v>
      </c>
      <c r="H16" s="335">
        <f t="shared" ref="H16:I16" si="6">H17+H21+H23</f>
        <v>2973.52</v>
      </c>
      <c r="I16" s="335">
        <f t="shared" si="6"/>
        <v>2973.52</v>
      </c>
    </row>
    <row r="17" spans="1:9" ht="31.5" x14ac:dyDescent="0.25">
      <c r="A17" s="333" t="s">
        <v>252</v>
      </c>
      <c r="B17" s="334" t="s">
        <v>3</v>
      </c>
      <c r="C17" s="334" t="s">
        <v>171</v>
      </c>
      <c r="D17" s="334" t="s">
        <v>169</v>
      </c>
      <c r="E17" s="334" t="s">
        <v>209</v>
      </c>
      <c r="F17" s="334"/>
      <c r="G17" s="335">
        <f>G18+G19+G20</f>
        <v>3580.1289999999999</v>
      </c>
      <c r="H17" s="335">
        <f t="shared" ref="H17:I17" si="7">H18+H19+H20</f>
        <v>2938</v>
      </c>
      <c r="I17" s="335">
        <f t="shared" si="7"/>
        <v>2938</v>
      </c>
    </row>
    <row r="18" spans="1:9" ht="47.25" x14ac:dyDescent="0.25">
      <c r="A18" s="336" t="s">
        <v>352</v>
      </c>
      <c r="B18" s="337" t="s">
        <v>3</v>
      </c>
      <c r="C18" s="337" t="s">
        <v>171</v>
      </c>
      <c r="D18" s="337" t="s">
        <v>169</v>
      </c>
      <c r="E18" s="337" t="s">
        <v>209</v>
      </c>
      <c r="F18" s="337" t="s">
        <v>353</v>
      </c>
      <c r="G18" s="338">
        <f>2948+63.129+40+11+200+200+50</f>
        <v>3512.1289999999999</v>
      </c>
      <c r="H18" s="338">
        <v>2870</v>
      </c>
      <c r="I18" s="338">
        <v>2870</v>
      </c>
    </row>
    <row r="19" spans="1:9" ht="31.5" x14ac:dyDescent="0.25">
      <c r="A19" s="336" t="s">
        <v>354</v>
      </c>
      <c r="B19" s="337" t="s">
        <v>3</v>
      </c>
      <c r="C19" s="337" t="s">
        <v>171</v>
      </c>
      <c r="D19" s="337" t="s">
        <v>169</v>
      </c>
      <c r="E19" s="337" t="s">
        <v>209</v>
      </c>
      <c r="F19" s="337" t="s">
        <v>355</v>
      </c>
      <c r="G19" s="338">
        <v>50</v>
      </c>
      <c r="H19" s="338">
        <v>50</v>
      </c>
      <c r="I19" s="338">
        <v>50</v>
      </c>
    </row>
    <row r="20" spans="1:9" ht="15.75" x14ac:dyDescent="0.25">
      <c r="A20" s="336" t="s">
        <v>358</v>
      </c>
      <c r="B20" s="337" t="s">
        <v>3</v>
      </c>
      <c r="C20" s="337" t="s">
        <v>171</v>
      </c>
      <c r="D20" s="337" t="s">
        <v>169</v>
      </c>
      <c r="E20" s="337" t="s">
        <v>209</v>
      </c>
      <c r="F20" s="337" t="s">
        <v>359</v>
      </c>
      <c r="G20" s="338">
        <v>18</v>
      </c>
      <c r="H20" s="338">
        <v>18</v>
      </c>
      <c r="I20" s="338">
        <v>18</v>
      </c>
    </row>
    <row r="21" spans="1:9" ht="31.5" x14ac:dyDescent="0.25">
      <c r="A21" s="333" t="s">
        <v>261</v>
      </c>
      <c r="B21" s="334" t="s">
        <v>3</v>
      </c>
      <c r="C21" s="334" t="s">
        <v>171</v>
      </c>
      <c r="D21" s="334" t="s">
        <v>169</v>
      </c>
      <c r="E21" s="334" t="s">
        <v>210</v>
      </c>
      <c r="F21" s="334"/>
      <c r="G21" s="335">
        <f>G22</f>
        <v>70</v>
      </c>
      <c r="H21" s="335">
        <f t="shared" ref="H21:I21" si="8">H22</f>
        <v>32</v>
      </c>
      <c r="I21" s="335">
        <f t="shared" si="8"/>
        <v>32</v>
      </c>
    </row>
    <row r="22" spans="1:9" ht="47.25" x14ac:dyDescent="0.25">
      <c r="A22" s="336" t="s">
        <v>352</v>
      </c>
      <c r="B22" s="337" t="s">
        <v>3</v>
      </c>
      <c r="C22" s="337" t="s">
        <v>171</v>
      </c>
      <c r="D22" s="337" t="s">
        <v>169</v>
      </c>
      <c r="E22" s="337" t="s">
        <v>210</v>
      </c>
      <c r="F22" s="337" t="s">
        <v>353</v>
      </c>
      <c r="G22" s="338">
        <f>10+60</f>
        <v>70</v>
      </c>
      <c r="H22" s="338">
        <v>32</v>
      </c>
      <c r="I22" s="338">
        <v>32</v>
      </c>
    </row>
    <row r="23" spans="1:9" ht="31.5" x14ac:dyDescent="0.25">
      <c r="A23" s="333" t="s">
        <v>262</v>
      </c>
      <c r="B23" s="334" t="s">
        <v>3</v>
      </c>
      <c r="C23" s="334" t="s">
        <v>171</v>
      </c>
      <c r="D23" s="334" t="s">
        <v>169</v>
      </c>
      <c r="E23" s="334" t="s">
        <v>211</v>
      </c>
      <c r="F23" s="334"/>
      <c r="G23" s="335">
        <f>G24</f>
        <v>3.52</v>
      </c>
      <c r="H23" s="335">
        <f t="shared" ref="H23:I23" si="9">H24</f>
        <v>3.52</v>
      </c>
      <c r="I23" s="335">
        <f t="shared" si="9"/>
        <v>3.52</v>
      </c>
    </row>
    <row r="24" spans="1:9" ht="47.25" x14ac:dyDescent="0.25">
      <c r="A24" s="336" t="s">
        <v>352</v>
      </c>
      <c r="B24" s="337" t="s">
        <v>3</v>
      </c>
      <c r="C24" s="337" t="s">
        <v>171</v>
      </c>
      <c r="D24" s="337" t="s">
        <v>169</v>
      </c>
      <c r="E24" s="337" t="s">
        <v>211</v>
      </c>
      <c r="F24" s="337" t="s">
        <v>353</v>
      </c>
      <c r="G24" s="338">
        <v>3.52</v>
      </c>
      <c r="H24" s="338">
        <v>3.52</v>
      </c>
      <c r="I24" s="338">
        <v>3.52</v>
      </c>
    </row>
    <row r="25" spans="1:9" ht="31.5" x14ac:dyDescent="0.25">
      <c r="A25" s="333" t="s">
        <v>254</v>
      </c>
      <c r="B25" s="334" t="s">
        <v>3</v>
      </c>
      <c r="C25" s="334" t="s">
        <v>171</v>
      </c>
      <c r="D25" s="334" t="s">
        <v>169</v>
      </c>
      <c r="E25" s="334" t="s">
        <v>253</v>
      </c>
      <c r="F25" s="334"/>
      <c r="G25" s="335">
        <f>G26+G31</f>
        <v>12963</v>
      </c>
      <c r="H25" s="335">
        <f t="shared" ref="H25:I25" si="10">H26+H31</f>
        <v>13351</v>
      </c>
      <c r="I25" s="335">
        <f t="shared" si="10"/>
        <v>13747</v>
      </c>
    </row>
    <row r="26" spans="1:9" ht="31.5" x14ac:dyDescent="0.25">
      <c r="A26" s="333" t="s">
        <v>264</v>
      </c>
      <c r="B26" s="334" t="s">
        <v>3</v>
      </c>
      <c r="C26" s="334" t="s">
        <v>171</v>
      </c>
      <c r="D26" s="334" t="s">
        <v>169</v>
      </c>
      <c r="E26" s="334" t="s">
        <v>263</v>
      </c>
      <c r="F26" s="334"/>
      <c r="G26" s="335">
        <f>G27+G29</f>
        <v>11430</v>
      </c>
      <c r="H26" s="335">
        <f t="shared" ref="H26:I26" si="11">H27+H29</f>
        <v>11818</v>
      </c>
      <c r="I26" s="335">
        <f t="shared" si="11"/>
        <v>12214</v>
      </c>
    </row>
    <row r="27" spans="1:9" ht="31.5" x14ac:dyDescent="0.25">
      <c r="A27" s="333" t="s">
        <v>264</v>
      </c>
      <c r="B27" s="334" t="s">
        <v>3</v>
      </c>
      <c r="C27" s="334" t="s">
        <v>171</v>
      </c>
      <c r="D27" s="334" t="s">
        <v>169</v>
      </c>
      <c r="E27" s="334" t="s">
        <v>212</v>
      </c>
      <c r="F27" s="334"/>
      <c r="G27" s="335">
        <f>G28</f>
        <v>9605</v>
      </c>
      <c r="H27" s="335">
        <f t="shared" ref="H27:I27" si="12">H28</f>
        <v>9865</v>
      </c>
      <c r="I27" s="335">
        <f t="shared" si="12"/>
        <v>10130</v>
      </c>
    </row>
    <row r="28" spans="1:9" ht="94.5" x14ac:dyDescent="0.25">
      <c r="A28" s="336" t="s">
        <v>350</v>
      </c>
      <c r="B28" s="337" t="s">
        <v>3</v>
      </c>
      <c r="C28" s="337" t="s">
        <v>171</v>
      </c>
      <c r="D28" s="337" t="s">
        <v>169</v>
      </c>
      <c r="E28" s="337" t="s">
        <v>212</v>
      </c>
      <c r="F28" s="337" t="s">
        <v>351</v>
      </c>
      <c r="G28" s="338">
        <v>9605</v>
      </c>
      <c r="H28" s="338">
        <v>9865</v>
      </c>
      <c r="I28" s="338">
        <v>10130</v>
      </c>
    </row>
    <row r="29" spans="1:9" ht="31.5" x14ac:dyDescent="0.25">
      <c r="A29" s="333" t="s">
        <v>265</v>
      </c>
      <c r="B29" s="334" t="s">
        <v>3</v>
      </c>
      <c r="C29" s="334" t="s">
        <v>171</v>
      </c>
      <c r="D29" s="334" t="s">
        <v>169</v>
      </c>
      <c r="E29" s="334" t="s">
        <v>213</v>
      </c>
      <c r="F29" s="334"/>
      <c r="G29" s="335">
        <f>G30</f>
        <v>1825</v>
      </c>
      <c r="H29" s="335">
        <f t="shared" ref="H29:I29" si="13">H30</f>
        <v>1953</v>
      </c>
      <c r="I29" s="335">
        <f t="shared" si="13"/>
        <v>2084</v>
      </c>
    </row>
    <row r="30" spans="1:9" ht="94.5" x14ac:dyDescent="0.25">
      <c r="A30" s="336" t="s">
        <v>350</v>
      </c>
      <c r="B30" s="337" t="s">
        <v>3</v>
      </c>
      <c r="C30" s="337" t="s">
        <v>171</v>
      </c>
      <c r="D30" s="337" t="s">
        <v>169</v>
      </c>
      <c r="E30" s="337" t="s">
        <v>213</v>
      </c>
      <c r="F30" s="337" t="s">
        <v>351</v>
      </c>
      <c r="G30" s="338">
        <v>1825</v>
      </c>
      <c r="H30" s="338">
        <v>1953</v>
      </c>
      <c r="I30" s="338">
        <v>2084</v>
      </c>
    </row>
    <row r="31" spans="1:9" ht="47.25" x14ac:dyDescent="0.25">
      <c r="A31" s="333" t="s">
        <v>256</v>
      </c>
      <c r="B31" s="334" t="s">
        <v>3</v>
      </c>
      <c r="C31" s="334" t="s">
        <v>171</v>
      </c>
      <c r="D31" s="334" t="s">
        <v>169</v>
      </c>
      <c r="E31" s="334" t="s">
        <v>255</v>
      </c>
      <c r="F31" s="334"/>
      <c r="G31" s="335">
        <f>G32</f>
        <v>1533</v>
      </c>
      <c r="H31" s="335">
        <f t="shared" ref="H31:I32" si="14">H32</f>
        <v>1533</v>
      </c>
      <c r="I31" s="335">
        <f t="shared" si="14"/>
        <v>1533</v>
      </c>
    </row>
    <row r="32" spans="1:9" ht="47.25" x14ac:dyDescent="0.25">
      <c r="A32" s="333" t="s">
        <v>256</v>
      </c>
      <c r="B32" s="334" t="s">
        <v>3</v>
      </c>
      <c r="C32" s="334" t="s">
        <v>171</v>
      </c>
      <c r="D32" s="334" t="s">
        <v>169</v>
      </c>
      <c r="E32" s="334" t="s">
        <v>214</v>
      </c>
      <c r="F32" s="334"/>
      <c r="G32" s="335">
        <f>G33</f>
        <v>1533</v>
      </c>
      <c r="H32" s="335">
        <f t="shared" si="14"/>
        <v>1533</v>
      </c>
      <c r="I32" s="335">
        <f t="shared" si="14"/>
        <v>1533</v>
      </c>
    </row>
    <row r="33" spans="1:9" ht="94.5" x14ac:dyDescent="0.25">
      <c r="A33" s="336" t="s">
        <v>350</v>
      </c>
      <c r="B33" s="337" t="s">
        <v>3</v>
      </c>
      <c r="C33" s="337" t="s">
        <v>171</v>
      </c>
      <c r="D33" s="337" t="s">
        <v>169</v>
      </c>
      <c r="E33" s="337" t="s">
        <v>214</v>
      </c>
      <c r="F33" s="337" t="s">
        <v>351</v>
      </c>
      <c r="G33" s="338">
        <v>1533</v>
      </c>
      <c r="H33" s="338">
        <v>1533</v>
      </c>
      <c r="I33" s="338">
        <v>1533</v>
      </c>
    </row>
    <row r="34" spans="1:9" ht="15.75" x14ac:dyDescent="0.25">
      <c r="A34" s="333" t="s">
        <v>267</v>
      </c>
      <c r="B34" s="334" t="s">
        <v>3</v>
      </c>
      <c r="C34" s="334" t="s">
        <v>171</v>
      </c>
      <c r="D34" s="334" t="s">
        <v>169</v>
      </c>
      <c r="E34" s="334" t="s">
        <v>266</v>
      </c>
      <c r="F34" s="334"/>
      <c r="G34" s="335">
        <f>G35</f>
        <v>96</v>
      </c>
      <c r="H34" s="335">
        <f t="shared" ref="H34:I34" si="15">H35</f>
        <v>100</v>
      </c>
      <c r="I34" s="335">
        <f t="shared" si="15"/>
        <v>100</v>
      </c>
    </row>
    <row r="35" spans="1:9" ht="15.75" x14ac:dyDescent="0.25">
      <c r="A35" s="333" t="s">
        <v>8</v>
      </c>
      <c r="B35" s="334" t="s">
        <v>3</v>
      </c>
      <c r="C35" s="334" t="s">
        <v>171</v>
      </c>
      <c r="D35" s="334" t="s">
        <v>169</v>
      </c>
      <c r="E35" s="334" t="s">
        <v>268</v>
      </c>
      <c r="F35" s="334"/>
      <c r="G35" s="335">
        <f>G36</f>
        <v>96</v>
      </c>
      <c r="H35" s="335">
        <f t="shared" ref="H35:I35" si="16">H36</f>
        <v>100</v>
      </c>
      <c r="I35" s="335">
        <f t="shared" si="16"/>
        <v>100</v>
      </c>
    </row>
    <row r="36" spans="1:9" ht="31.5" x14ac:dyDescent="0.25">
      <c r="A36" s="333" t="s">
        <v>425</v>
      </c>
      <c r="B36" s="334" t="s">
        <v>3</v>
      </c>
      <c r="C36" s="334" t="s">
        <v>171</v>
      </c>
      <c r="D36" s="334" t="s">
        <v>169</v>
      </c>
      <c r="E36" s="334" t="s">
        <v>269</v>
      </c>
      <c r="F36" s="334"/>
      <c r="G36" s="335">
        <f>G37</f>
        <v>96</v>
      </c>
      <c r="H36" s="335">
        <f t="shared" ref="H36:I36" si="17">H37</f>
        <v>100</v>
      </c>
      <c r="I36" s="335">
        <f t="shared" si="17"/>
        <v>100</v>
      </c>
    </row>
    <row r="37" spans="1:9" ht="31.5" x14ac:dyDescent="0.25">
      <c r="A37" s="333" t="s">
        <v>270</v>
      </c>
      <c r="B37" s="334" t="s">
        <v>3</v>
      </c>
      <c r="C37" s="334" t="s">
        <v>171</v>
      </c>
      <c r="D37" s="334" t="s">
        <v>169</v>
      </c>
      <c r="E37" s="334" t="s">
        <v>215</v>
      </c>
      <c r="F37" s="334"/>
      <c r="G37" s="335">
        <f>G38</f>
        <v>96</v>
      </c>
      <c r="H37" s="335">
        <f t="shared" ref="H37:I37" si="18">H38</f>
        <v>100</v>
      </c>
      <c r="I37" s="335">
        <f t="shared" si="18"/>
        <v>100</v>
      </c>
    </row>
    <row r="38" spans="1:9" ht="47.25" x14ac:dyDescent="0.25">
      <c r="A38" s="336" t="s">
        <v>352</v>
      </c>
      <c r="B38" s="337" t="s">
        <v>3</v>
      </c>
      <c r="C38" s="337" t="s">
        <v>171</v>
      </c>
      <c r="D38" s="337" t="s">
        <v>169</v>
      </c>
      <c r="E38" s="337" t="s">
        <v>215</v>
      </c>
      <c r="F38" s="337" t="s">
        <v>353</v>
      </c>
      <c r="G38" s="338">
        <f>16+80</f>
        <v>96</v>
      </c>
      <c r="H38" s="338">
        <v>100</v>
      </c>
      <c r="I38" s="338">
        <v>100</v>
      </c>
    </row>
    <row r="39" spans="1:9" ht="78.75" x14ac:dyDescent="0.2">
      <c r="A39" s="374" t="s">
        <v>183</v>
      </c>
      <c r="B39" s="373" t="s">
        <v>3</v>
      </c>
      <c r="C39" s="373" t="s">
        <v>171</v>
      </c>
      <c r="D39" s="373" t="s">
        <v>182</v>
      </c>
      <c r="E39" s="373"/>
      <c r="F39" s="373"/>
      <c r="G39" s="386">
        <f>G40</f>
        <v>336.8</v>
      </c>
      <c r="H39" s="386">
        <f t="shared" ref="H39:I39" si="19">H40</f>
        <v>0</v>
      </c>
      <c r="I39" s="386">
        <f t="shared" si="19"/>
        <v>0</v>
      </c>
    </row>
    <row r="40" spans="1:9" ht="31.5" x14ac:dyDescent="0.25">
      <c r="A40" s="333" t="s">
        <v>250</v>
      </c>
      <c r="B40" s="334" t="s">
        <v>3</v>
      </c>
      <c r="C40" s="334" t="s">
        <v>171</v>
      </c>
      <c r="D40" s="334" t="s">
        <v>182</v>
      </c>
      <c r="E40" s="334" t="s">
        <v>249</v>
      </c>
      <c r="F40" s="334"/>
      <c r="G40" s="335">
        <f>G41</f>
        <v>336.8</v>
      </c>
      <c r="H40" s="335">
        <f t="shared" ref="H40:I40" si="20">H41</f>
        <v>0</v>
      </c>
      <c r="I40" s="335">
        <f t="shared" si="20"/>
        <v>0</v>
      </c>
    </row>
    <row r="41" spans="1:9" ht="15.75" x14ac:dyDescent="0.25">
      <c r="A41" s="333" t="s">
        <v>267</v>
      </c>
      <c r="B41" s="334" t="s">
        <v>3</v>
      </c>
      <c r="C41" s="334" t="s">
        <v>171</v>
      </c>
      <c r="D41" s="334" t="s">
        <v>182</v>
      </c>
      <c r="E41" s="334" t="s">
        <v>266</v>
      </c>
      <c r="F41" s="334"/>
      <c r="G41" s="335">
        <f>G42</f>
        <v>336.8</v>
      </c>
      <c r="H41" s="335">
        <f t="shared" ref="H41:I41" si="21">H42</f>
        <v>0</v>
      </c>
      <c r="I41" s="335">
        <f t="shared" si="21"/>
        <v>0</v>
      </c>
    </row>
    <row r="42" spans="1:9" ht="15.75" x14ac:dyDescent="0.25">
      <c r="A42" s="333" t="s">
        <v>8</v>
      </c>
      <c r="B42" s="334" t="s">
        <v>3</v>
      </c>
      <c r="C42" s="334" t="s">
        <v>171</v>
      </c>
      <c r="D42" s="334" t="s">
        <v>182</v>
      </c>
      <c r="E42" s="334" t="s">
        <v>268</v>
      </c>
      <c r="F42" s="334"/>
      <c r="G42" s="335">
        <f>G43</f>
        <v>336.8</v>
      </c>
      <c r="H42" s="335">
        <f t="shared" ref="H42:I42" si="22">H43</f>
        <v>0</v>
      </c>
      <c r="I42" s="335">
        <f t="shared" si="22"/>
        <v>0</v>
      </c>
    </row>
    <row r="43" spans="1:9" ht="31.5" x14ac:dyDescent="0.25">
      <c r="A43" s="333" t="s">
        <v>425</v>
      </c>
      <c r="B43" s="334" t="s">
        <v>3</v>
      </c>
      <c r="C43" s="334" t="s">
        <v>171</v>
      </c>
      <c r="D43" s="334" t="s">
        <v>182</v>
      </c>
      <c r="E43" s="334" t="s">
        <v>269</v>
      </c>
      <c r="F43" s="334"/>
      <c r="G43" s="335">
        <f>G44+G46+G48</f>
        <v>336.8</v>
      </c>
      <c r="H43" s="335">
        <v>0</v>
      </c>
      <c r="I43" s="335">
        <v>0</v>
      </c>
    </row>
    <row r="44" spans="1:9" ht="63" x14ac:dyDescent="0.25">
      <c r="A44" s="333" t="s">
        <v>271</v>
      </c>
      <c r="B44" s="334" t="s">
        <v>3</v>
      </c>
      <c r="C44" s="334" t="s">
        <v>171</v>
      </c>
      <c r="D44" s="334" t="s">
        <v>182</v>
      </c>
      <c r="E44" s="334" t="s">
        <v>216</v>
      </c>
      <c r="F44" s="334"/>
      <c r="G44" s="335">
        <f>G45</f>
        <v>152.4</v>
      </c>
      <c r="H44" s="335">
        <f t="shared" ref="H44:I44" si="23">H45</f>
        <v>0</v>
      </c>
      <c r="I44" s="335">
        <f t="shared" si="23"/>
        <v>0</v>
      </c>
    </row>
    <row r="45" spans="1:9" ht="15.75" x14ac:dyDescent="0.25">
      <c r="A45" s="336" t="s">
        <v>356</v>
      </c>
      <c r="B45" s="337" t="s">
        <v>3</v>
      </c>
      <c r="C45" s="337" t="s">
        <v>171</v>
      </c>
      <c r="D45" s="337" t="s">
        <v>182</v>
      </c>
      <c r="E45" s="337" t="s">
        <v>216</v>
      </c>
      <c r="F45" s="337" t="s">
        <v>357</v>
      </c>
      <c r="G45" s="338">
        <v>152.4</v>
      </c>
      <c r="H45" s="338">
        <v>0</v>
      </c>
      <c r="I45" s="338">
        <v>0</v>
      </c>
    </row>
    <row r="46" spans="1:9" ht="63" x14ac:dyDescent="0.25">
      <c r="A46" s="333" t="s">
        <v>272</v>
      </c>
      <c r="B46" s="334" t="s">
        <v>3</v>
      </c>
      <c r="C46" s="334" t="s">
        <v>171</v>
      </c>
      <c r="D46" s="334" t="s">
        <v>182</v>
      </c>
      <c r="E46" s="334" t="s">
        <v>217</v>
      </c>
      <c r="F46" s="334"/>
      <c r="G46" s="335">
        <f>G47</f>
        <v>61.2</v>
      </c>
      <c r="H46" s="335">
        <f t="shared" ref="H46:I46" si="24">H47</f>
        <v>0</v>
      </c>
      <c r="I46" s="335">
        <f t="shared" si="24"/>
        <v>0</v>
      </c>
    </row>
    <row r="47" spans="1:9" ht="15.75" x14ac:dyDescent="0.25">
      <c r="A47" s="336" t="s">
        <v>356</v>
      </c>
      <c r="B47" s="337" t="s">
        <v>3</v>
      </c>
      <c r="C47" s="337" t="s">
        <v>171</v>
      </c>
      <c r="D47" s="337" t="s">
        <v>182</v>
      </c>
      <c r="E47" s="337" t="s">
        <v>217</v>
      </c>
      <c r="F47" s="337" t="s">
        <v>357</v>
      </c>
      <c r="G47" s="338">
        <v>61.2</v>
      </c>
      <c r="H47" s="338">
        <v>0</v>
      </c>
      <c r="I47" s="338">
        <v>0</v>
      </c>
    </row>
    <row r="48" spans="1:9" ht="94.5" x14ac:dyDescent="0.25">
      <c r="A48" s="333" t="s">
        <v>273</v>
      </c>
      <c r="B48" s="334" t="s">
        <v>3</v>
      </c>
      <c r="C48" s="334" t="s">
        <v>171</v>
      </c>
      <c r="D48" s="334" t="s">
        <v>182</v>
      </c>
      <c r="E48" s="334" t="s">
        <v>218</v>
      </c>
      <c r="F48" s="334"/>
      <c r="G48" s="335">
        <f>G49</f>
        <v>123.2</v>
      </c>
      <c r="H48" s="335">
        <f t="shared" ref="H48:I48" si="25">H49</f>
        <v>0</v>
      </c>
      <c r="I48" s="335">
        <f t="shared" si="25"/>
        <v>0</v>
      </c>
    </row>
    <row r="49" spans="1:9" ht="15.75" x14ac:dyDescent="0.25">
      <c r="A49" s="336" t="s">
        <v>356</v>
      </c>
      <c r="B49" s="337" t="s">
        <v>3</v>
      </c>
      <c r="C49" s="337" t="s">
        <v>171</v>
      </c>
      <c r="D49" s="337" t="s">
        <v>182</v>
      </c>
      <c r="E49" s="337" t="s">
        <v>218</v>
      </c>
      <c r="F49" s="337" t="s">
        <v>357</v>
      </c>
      <c r="G49" s="338">
        <v>123.2</v>
      </c>
      <c r="H49" s="338">
        <v>0</v>
      </c>
      <c r="I49" s="338">
        <v>0</v>
      </c>
    </row>
    <row r="50" spans="1:9" ht="15.75" x14ac:dyDescent="0.25">
      <c r="A50" s="374" t="s">
        <v>10</v>
      </c>
      <c r="B50" s="373" t="s">
        <v>3</v>
      </c>
      <c r="C50" s="373" t="s">
        <v>171</v>
      </c>
      <c r="D50" s="373" t="s">
        <v>167</v>
      </c>
      <c r="E50" s="373"/>
      <c r="F50" s="373"/>
      <c r="G50" s="375">
        <f>G51</f>
        <v>1000</v>
      </c>
      <c r="H50" s="375">
        <f t="shared" ref="H50:I50" si="26">H51</f>
        <v>1000</v>
      </c>
      <c r="I50" s="375">
        <f t="shared" si="26"/>
        <v>1000</v>
      </c>
    </row>
    <row r="51" spans="1:9" ht="31.5" x14ac:dyDescent="0.25">
      <c r="A51" s="333" t="s">
        <v>250</v>
      </c>
      <c r="B51" s="334" t="s">
        <v>3</v>
      </c>
      <c r="C51" s="334" t="s">
        <v>171</v>
      </c>
      <c r="D51" s="334" t="s">
        <v>167</v>
      </c>
      <c r="E51" s="334" t="s">
        <v>249</v>
      </c>
      <c r="F51" s="334"/>
      <c r="G51" s="335">
        <f t="shared" ref="G51:G55" si="27">G52</f>
        <v>1000</v>
      </c>
      <c r="H51" s="335">
        <f t="shared" ref="H51:I51" si="28">H52</f>
        <v>1000</v>
      </c>
      <c r="I51" s="335">
        <f t="shared" si="28"/>
        <v>1000</v>
      </c>
    </row>
    <row r="52" spans="1:9" ht="15.75" x14ac:dyDescent="0.25">
      <c r="A52" s="333" t="s">
        <v>267</v>
      </c>
      <c r="B52" s="334" t="s">
        <v>3</v>
      </c>
      <c r="C52" s="334" t="s">
        <v>171</v>
      </c>
      <c r="D52" s="334" t="s">
        <v>167</v>
      </c>
      <c r="E52" s="334" t="s">
        <v>266</v>
      </c>
      <c r="F52" s="334"/>
      <c r="G52" s="335">
        <f t="shared" si="27"/>
        <v>1000</v>
      </c>
      <c r="H52" s="335">
        <f t="shared" ref="H52:I52" si="29">H53</f>
        <v>1000</v>
      </c>
      <c r="I52" s="335">
        <f t="shared" si="29"/>
        <v>1000</v>
      </c>
    </row>
    <row r="53" spans="1:9" ht="15.75" x14ac:dyDescent="0.25">
      <c r="A53" s="333" t="s">
        <v>8</v>
      </c>
      <c r="B53" s="334" t="s">
        <v>3</v>
      </c>
      <c r="C53" s="334" t="s">
        <v>171</v>
      </c>
      <c r="D53" s="334" t="s">
        <v>167</v>
      </c>
      <c r="E53" s="334" t="s">
        <v>268</v>
      </c>
      <c r="F53" s="334"/>
      <c r="G53" s="335">
        <f t="shared" si="27"/>
        <v>1000</v>
      </c>
      <c r="H53" s="335">
        <f t="shared" ref="H53:I53" si="30">H54</f>
        <v>1000</v>
      </c>
      <c r="I53" s="335">
        <f t="shared" si="30"/>
        <v>1000</v>
      </c>
    </row>
    <row r="54" spans="1:9" ht="15.75" x14ac:dyDescent="0.25">
      <c r="A54" s="333" t="s">
        <v>275</v>
      </c>
      <c r="B54" s="334" t="s">
        <v>3</v>
      </c>
      <c r="C54" s="334" t="s">
        <v>171</v>
      </c>
      <c r="D54" s="334" t="s">
        <v>167</v>
      </c>
      <c r="E54" s="334" t="s">
        <v>274</v>
      </c>
      <c r="F54" s="334"/>
      <c r="G54" s="335">
        <f t="shared" si="27"/>
        <v>1000</v>
      </c>
      <c r="H54" s="335">
        <f t="shared" ref="H54:I54" si="31">H55</f>
        <v>1000</v>
      </c>
      <c r="I54" s="335">
        <f t="shared" si="31"/>
        <v>1000</v>
      </c>
    </row>
    <row r="55" spans="1:9" ht="31.5" x14ac:dyDescent="0.25">
      <c r="A55" s="333" t="s">
        <v>276</v>
      </c>
      <c r="B55" s="334" t="s">
        <v>3</v>
      </c>
      <c r="C55" s="334" t="s">
        <v>171</v>
      </c>
      <c r="D55" s="334" t="s">
        <v>167</v>
      </c>
      <c r="E55" s="334" t="s">
        <v>219</v>
      </c>
      <c r="F55" s="334"/>
      <c r="G55" s="335">
        <f t="shared" si="27"/>
        <v>1000</v>
      </c>
      <c r="H55" s="335">
        <f t="shared" ref="H55:I55" si="32">H56</f>
        <v>1000</v>
      </c>
      <c r="I55" s="335">
        <f t="shared" si="32"/>
        <v>1000</v>
      </c>
    </row>
    <row r="56" spans="1:9" ht="15.75" x14ac:dyDescent="0.25">
      <c r="A56" s="336" t="s">
        <v>358</v>
      </c>
      <c r="B56" s="337" t="s">
        <v>3</v>
      </c>
      <c r="C56" s="337" t="s">
        <v>171</v>
      </c>
      <c r="D56" s="337" t="s">
        <v>167</v>
      </c>
      <c r="E56" s="337" t="s">
        <v>219</v>
      </c>
      <c r="F56" s="337" t="s">
        <v>359</v>
      </c>
      <c r="G56" s="338">
        <v>1000</v>
      </c>
      <c r="H56" s="338">
        <v>1000</v>
      </c>
      <c r="I56" s="338">
        <v>1000</v>
      </c>
    </row>
    <row r="57" spans="1:9" ht="31.5" x14ac:dyDescent="0.25">
      <c r="A57" s="374" t="s">
        <v>12</v>
      </c>
      <c r="B57" s="373" t="s">
        <v>3</v>
      </c>
      <c r="C57" s="373" t="s">
        <v>171</v>
      </c>
      <c r="D57" s="373" t="s">
        <v>181</v>
      </c>
      <c r="E57" s="373"/>
      <c r="F57" s="373"/>
      <c r="G57" s="375">
        <f>G58</f>
        <v>458</v>
      </c>
      <c r="H57" s="375">
        <f t="shared" ref="H57:I58" si="33">H58</f>
        <v>550</v>
      </c>
      <c r="I57" s="375">
        <f t="shared" si="33"/>
        <v>600</v>
      </c>
    </row>
    <row r="58" spans="1:9" ht="31.5" x14ac:dyDescent="0.25">
      <c r="A58" s="333" t="s">
        <v>250</v>
      </c>
      <c r="B58" s="334" t="s">
        <v>3</v>
      </c>
      <c r="C58" s="334" t="s">
        <v>171</v>
      </c>
      <c r="D58" s="334" t="s">
        <v>181</v>
      </c>
      <c r="E58" s="334" t="s">
        <v>249</v>
      </c>
      <c r="F58" s="334"/>
      <c r="G58" s="335">
        <f>G59</f>
        <v>458</v>
      </c>
      <c r="H58" s="335">
        <f t="shared" si="33"/>
        <v>550</v>
      </c>
      <c r="I58" s="335">
        <f t="shared" si="33"/>
        <v>600</v>
      </c>
    </row>
    <row r="59" spans="1:9" ht="15.75" x14ac:dyDescent="0.25">
      <c r="A59" s="333" t="s">
        <v>267</v>
      </c>
      <c r="B59" s="334" t="s">
        <v>3</v>
      </c>
      <c r="C59" s="334" t="s">
        <v>171</v>
      </c>
      <c r="D59" s="334" t="s">
        <v>181</v>
      </c>
      <c r="E59" s="334" t="s">
        <v>266</v>
      </c>
      <c r="F59" s="334"/>
      <c r="G59" s="335">
        <f>G60</f>
        <v>458</v>
      </c>
      <c r="H59" s="335">
        <f t="shared" ref="H59:I59" si="34">H60</f>
        <v>550</v>
      </c>
      <c r="I59" s="335">
        <f t="shared" si="34"/>
        <v>600</v>
      </c>
    </row>
    <row r="60" spans="1:9" ht="15.75" x14ac:dyDescent="0.25">
      <c r="A60" s="333" t="s">
        <v>8</v>
      </c>
      <c r="B60" s="334" t="s">
        <v>3</v>
      </c>
      <c r="C60" s="334" t="s">
        <v>171</v>
      </c>
      <c r="D60" s="334" t="s">
        <v>181</v>
      </c>
      <c r="E60" s="334" t="s">
        <v>268</v>
      </c>
      <c r="F60" s="334"/>
      <c r="G60" s="335">
        <f>G61</f>
        <v>458</v>
      </c>
      <c r="H60" s="335">
        <f t="shared" ref="H60:I60" si="35">H61</f>
        <v>550</v>
      </c>
      <c r="I60" s="335">
        <f t="shared" si="35"/>
        <v>600</v>
      </c>
    </row>
    <row r="61" spans="1:9" ht="15.75" x14ac:dyDescent="0.25">
      <c r="A61" s="333" t="s">
        <v>275</v>
      </c>
      <c r="B61" s="334" t="s">
        <v>3</v>
      </c>
      <c r="C61" s="334" t="s">
        <v>171</v>
      </c>
      <c r="D61" s="334" t="s">
        <v>181</v>
      </c>
      <c r="E61" s="334" t="s">
        <v>274</v>
      </c>
      <c r="F61" s="334"/>
      <c r="G61" s="335">
        <f>G62+G64</f>
        <v>458</v>
      </c>
      <c r="H61" s="335">
        <f t="shared" ref="H61:I61" si="36">H62+H64</f>
        <v>550</v>
      </c>
      <c r="I61" s="335">
        <f t="shared" si="36"/>
        <v>600</v>
      </c>
    </row>
    <row r="62" spans="1:9" ht="31.5" x14ac:dyDescent="0.25">
      <c r="A62" s="333" t="s">
        <v>369</v>
      </c>
      <c r="B62" s="334" t="s">
        <v>3</v>
      </c>
      <c r="C62" s="334" t="s">
        <v>171</v>
      </c>
      <c r="D62" s="334" t="s">
        <v>181</v>
      </c>
      <c r="E62" s="334" t="s">
        <v>368</v>
      </c>
      <c r="F62" s="334"/>
      <c r="G62" s="335">
        <f>G63</f>
        <v>158</v>
      </c>
      <c r="H62" s="335">
        <v>150</v>
      </c>
      <c r="I62" s="335">
        <v>200</v>
      </c>
    </row>
    <row r="63" spans="1:9" ht="47.25" x14ac:dyDescent="0.25">
      <c r="A63" s="336" t="s">
        <v>352</v>
      </c>
      <c r="B63" s="337" t="s">
        <v>3</v>
      </c>
      <c r="C63" s="337" t="s">
        <v>171</v>
      </c>
      <c r="D63" s="337" t="s">
        <v>181</v>
      </c>
      <c r="E63" s="337" t="s">
        <v>368</v>
      </c>
      <c r="F63" s="337" t="s">
        <v>353</v>
      </c>
      <c r="G63" s="338">
        <f>100+58</f>
        <v>158</v>
      </c>
      <c r="H63" s="338">
        <v>150</v>
      </c>
      <c r="I63" s="338">
        <v>200</v>
      </c>
    </row>
    <row r="64" spans="1:9" ht="94.5" x14ac:dyDescent="0.25">
      <c r="A64" s="333" t="s">
        <v>277</v>
      </c>
      <c r="B64" s="334" t="s">
        <v>3</v>
      </c>
      <c r="C64" s="334" t="s">
        <v>171</v>
      </c>
      <c r="D64" s="334" t="s">
        <v>181</v>
      </c>
      <c r="E64" s="334" t="s">
        <v>220</v>
      </c>
      <c r="F64" s="334"/>
      <c r="G64" s="335">
        <f>G65</f>
        <v>300</v>
      </c>
      <c r="H64" s="335">
        <v>400</v>
      </c>
      <c r="I64" s="335">
        <v>400</v>
      </c>
    </row>
    <row r="65" spans="1:9" ht="47.25" x14ac:dyDescent="0.25">
      <c r="A65" s="336" t="s">
        <v>352</v>
      </c>
      <c r="B65" s="337" t="s">
        <v>3</v>
      </c>
      <c r="C65" s="337" t="s">
        <v>171</v>
      </c>
      <c r="D65" s="337" t="s">
        <v>181</v>
      </c>
      <c r="E65" s="337" t="s">
        <v>220</v>
      </c>
      <c r="F65" s="337" t="s">
        <v>353</v>
      </c>
      <c r="G65" s="338">
        <v>300</v>
      </c>
      <c r="H65" s="338">
        <v>400</v>
      </c>
      <c r="I65" s="338">
        <v>400</v>
      </c>
    </row>
    <row r="66" spans="1:9" ht="15.75" x14ac:dyDescent="0.25">
      <c r="A66" s="374" t="s">
        <v>25</v>
      </c>
      <c r="B66" s="373" t="s">
        <v>3</v>
      </c>
      <c r="C66" s="373" t="s">
        <v>166</v>
      </c>
      <c r="D66" s="373" t="s">
        <v>168</v>
      </c>
      <c r="E66" s="373"/>
      <c r="F66" s="373"/>
      <c r="G66" s="375">
        <f t="shared" ref="G66:G72" si="37">G67</f>
        <v>314.60000000000002</v>
      </c>
      <c r="H66" s="375">
        <f t="shared" ref="H66:I66" si="38">H67</f>
        <v>328.5</v>
      </c>
      <c r="I66" s="375">
        <f t="shared" si="38"/>
        <v>339.9</v>
      </c>
    </row>
    <row r="67" spans="1:9" ht="31.5" x14ac:dyDescent="0.25">
      <c r="A67" s="374" t="s">
        <v>96</v>
      </c>
      <c r="B67" s="373" t="s">
        <v>3</v>
      </c>
      <c r="C67" s="373" t="s">
        <v>166</v>
      </c>
      <c r="D67" s="373" t="s">
        <v>175</v>
      </c>
      <c r="E67" s="373"/>
      <c r="F67" s="373"/>
      <c r="G67" s="375">
        <f t="shared" si="37"/>
        <v>314.60000000000002</v>
      </c>
      <c r="H67" s="375">
        <f t="shared" ref="H67:I67" si="39">H68</f>
        <v>328.5</v>
      </c>
      <c r="I67" s="375">
        <f t="shared" si="39"/>
        <v>339.9</v>
      </c>
    </row>
    <row r="68" spans="1:9" ht="31.5" x14ac:dyDescent="0.25">
      <c r="A68" s="333" t="s">
        <v>250</v>
      </c>
      <c r="B68" s="334" t="s">
        <v>3</v>
      </c>
      <c r="C68" s="334" t="s">
        <v>166</v>
      </c>
      <c r="D68" s="334" t="s">
        <v>175</v>
      </c>
      <c r="E68" s="334" t="s">
        <v>249</v>
      </c>
      <c r="F68" s="334"/>
      <c r="G68" s="335">
        <f t="shared" si="37"/>
        <v>314.60000000000002</v>
      </c>
      <c r="H68" s="335">
        <f t="shared" ref="H68:I68" si="40">H69</f>
        <v>328.5</v>
      </c>
      <c r="I68" s="335">
        <f t="shared" si="40"/>
        <v>339.9</v>
      </c>
    </row>
    <row r="69" spans="1:9" ht="15.75" x14ac:dyDescent="0.25">
      <c r="A69" s="333" t="s">
        <v>267</v>
      </c>
      <c r="B69" s="334" t="s">
        <v>3</v>
      </c>
      <c r="C69" s="334" t="s">
        <v>166</v>
      </c>
      <c r="D69" s="334" t="s">
        <v>175</v>
      </c>
      <c r="E69" s="334" t="s">
        <v>266</v>
      </c>
      <c r="F69" s="334"/>
      <c r="G69" s="335">
        <f t="shared" si="37"/>
        <v>314.60000000000002</v>
      </c>
      <c r="H69" s="335">
        <f t="shared" ref="H69:I69" si="41">H70</f>
        <v>328.5</v>
      </c>
      <c r="I69" s="335">
        <f t="shared" si="41"/>
        <v>339.9</v>
      </c>
    </row>
    <row r="70" spans="1:9" ht="15.75" x14ac:dyDescent="0.25">
      <c r="A70" s="333" t="s">
        <v>8</v>
      </c>
      <c r="B70" s="334" t="s">
        <v>3</v>
      </c>
      <c r="C70" s="334" t="s">
        <v>166</v>
      </c>
      <c r="D70" s="334" t="s">
        <v>175</v>
      </c>
      <c r="E70" s="334" t="s">
        <v>268</v>
      </c>
      <c r="F70" s="334"/>
      <c r="G70" s="335">
        <f t="shared" si="37"/>
        <v>314.60000000000002</v>
      </c>
      <c r="H70" s="335">
        <f t="shared" ref="H70:I70" si="42">H71</f>
        <v>328.5</v>
      </c>
      <c r="I70" s="335">
        <f t="shared" si="42"/>
        <v>339.9</v>
      </c>
    </row>
    <row r="71" spans="1:9" ht="15.75" x14ac:dyDescent="0.25">
      <c r="A71" s="333" t="s">
        <v>275</v>
      </c>
      <c r="B71" s="334" t="s">
        <v>3</v>
      </c>
      <c r="C71" s="334" t="s">
        <v>166</v>
      </c>
      <c r="D71" s="334" t="s">
        <v>175</v>
      </c>
      <c r="E71" s="334" t="s">
        <v>274</v>
      </c>
      <c r="F71" s="334"/>
      <c r="G71" s="335">
        <f t="shared" si="37"/>
        <v>314.60000000000002</v>
      </c>
      <c r="H71" s="335">
        <f t="shared" ref="H71:I71" si="43">H72</f>
        <v>328.5</v>
      </c>
      <c r="I71" s="335">
        <f t="shared" si="43"/>
        <v>339.9</v>
      </c>
    </row>
    <row r="72" spans="1:9" ht="47.25" x14ac:dyDescent="0.25">
      <c r="A72" s="333" t="s">
        <v>278</v>
      </c>
      <c r="B72" s="334" t="s">
        <v>3</v>
      </c>
      <c r="C72" s="334" t="s">
        <v>166</v>
      </c>
      <c r="D72" s="334" t="s">
        <v>175</v>
      </c>
      <c r="E72" s="334" t="s">
        <v>221</v>
      </c>
      <c r="F72" s="334"/>
      <c r="G72" s="335">
        <f t="shared" si="37"/>
        <v>314.60000000000002</v>
      </c>
      <c r="H72" s="335">
        <f t="shared" ref="H72:I72" si="44">H73</f>
        <v>328.5</v>
      </c>
      <c r="I72" s="335">
        <f t="shared" si="44"/>
        <v>339.9</v>
      </c>
    </row>
    <row r="73" spans="1:9" ht="94.5" x14ac:dyDescent="0.25">
      <c r="A73" s="336" t="s">
        <v>350</v>
      </c>
      <c r="B73" s="337" t="s">
        <v>3</v>
      </c>
      <c r="C73" s="337" t="s">
        <v>166</v>
      </c>
      <c r="D73" s="337" t="s">
        <v>175</v>
      </c>
      <c r="E73" s="337" t="s">
        <v>221</v>
      </c>
      <c r="F73" s="337" t="s">
        <v>351</v>
      </c>
      <c r="G73" s="338">
        <f>299.6+15</f>
        <v>314.60000000000002</v>
      </c>
      <c r="H73" s="338">
        <v>328.5</v>
      </c>
      <c r="I73" s="338">
        <v>339.9</v>
      </c>
    </row>
    <row r="74" spans="1:9" ht="47.25" x14ac:dyDescent="0.25">
      <c r="A74" s="374" t="s">
        <v>97</v>
      </c>
      <c r="B74" s="373" t="s">
        <v>3</v>
      </c>
      <c r="C74" s="373" t="s">
        <v>175</v>
      </c>
      <c r="D74" s="373" t="s">
        <v>168</v>
      </c>
      <c r="E74" s="373"/>
      <c r="F74" s="373"/>
      <c r="G74" s="375">
        <f>G75</f>
        <v>900</v>
      </c>
      <c r="H74" s="375">
        <f t="shared" ref="H74:I74" si="45">H75</f>
        <v>700</v>
      </c>
      <c r="I74" s="375">
        <f t="shared" si="45"/>
        <v>700</v>
      </c>
    </row>
    <row r="75" spans="1:9" ht="47.25" x14ac:dyDescent="0.25">
      <c r="A75" s="374" t="s">
        <v>180</v>
      </c>
      <c r="B75" s="373" t="s">
        <v>3</v>
      </c>
      <c r="C75" s="373" t="s">
        <v>175</v>
      </c>
      <c r="D75" s="373" t="s">
        <v>179</v>
      </c>
      <c r="E75" s="373"/>
      <c r="F75" s="373"/>
      <c r="G75" s="375">
        <f>G76</f>
        <v>900</v>
      </c>
      <c r="H75" s="375">
        <f t="shared" ref="H75:I75" si="46">H76</f>
        <v>700</v>
      </c>
      <c r="I75" s="375">
        <f t="shared" si="46"/>
        <v>700</v>
      </c>
    </row>
    <row r="76" spans="1:9" ht="15.75" x14ac:dyDescent="0.25">
      <c r="A76" s="333" t="s">
        <v>280</v>
      </c>
      <c r="B76" s="334" t="s">
        <v>3</v>
      </c>
      <c r="C76" s="334" t="s">
        <v>175</v>
      </c>
      <c r="D76" s="334" t="s">
        <v>179</v>
      </c>
      <c r="E76" s="334" t="s">
        <v>279</v>
      </c>
      <c r="F76" s="334"/>
      <c r="G76" s="335">
        <f t="shared" ref="G76:G80" si="47">G77</f>
        <v>900</v>
      </c>
      <c r="H76" s="335">
        <f t="shared" ref="H76:I76" si="48">H77</f>
        <v>700</v>
      </c>
      <c r="I76" s="335">
        <f t="shared" si="48"/>
        <v>700</v>
      </c>
    </row>
    <row r="77" spans="1:9" ht="94.5" x14ac:dyDescent="0.25">
      <c r="A77" s="333" t="s">
        <v>282</v>
      </c>
      <c r="B77" s="334" t="s">
        <v>3</v>
      </c>
      <c r="C77" s="334" t="s">
        <v>175</v>
      </c>
      <c r="D77" s="334" t="s">
        <v>179</v>
      </c>
      <c r="E77" s="334" t="s">
        <v>281</v>
      </c>
      <c r="F77" s="334"/>
      <c r="G77" s="335">
        <f t="shared" si="47"/>
        <v>900</v>
      </c>
      <c r="H77" s="335">
        <f t="shared" ref="H77:I77" si="49">H78</f>
        <v>700</v>
      </c>
      <c r="I77" s="335">
        <f t="shared" si="49"/>
        <v>700</v>
      </c>
    </row>
    <row r="78" spans="1:9" ht="15.75" x14ac:dyDescent="0.25">
      <c r="A78" s="333" t="s">
        <v>284</v>
      </c>
      <c r="B78" s="334" t="s">
        <v>3</v>
      </c>
      <c r="C78" s="334" t="s">
        <v>175</v>
      </c>
      <c r="D78" s="334" t="s">
        <v>179</v>
      </c>
      <c r="E78" s="334" t="s">
        <v>283</v>
      </c>
      <c r="F78" s="334"/>
      <c r="G78" s="335">
        <f t="shared" si="47"/>
        <v>900</v>
      </c>
      <c r="H78" s="335">
        <f t="shared" ref="H78:I78" si="50">H79</f>
        <v>700</v>
      </c>
      <c r="I78" s="335">
        <f t="shared" si="50"/>
        <v>700</v>
      </c>
    </row>
    <row r="79" spans="1:9" ht="31.5" x14ac:dyDescent="0.25">
      <c r="A79" s="333" t="s">
        <v>286</v>
      </c>
      <c r="B79" s="334" t="s">
        <v>3</v>
      </c>
      <c r="C79" s="334" t="s">
        <v>175</v>
      </c>
      <c r="D79" s="334" t="s">
        <v>179</v>
      </c>
      <c r="E79" s="334" t="s">
        <v>285</v>
      </c>
      <c r="F79" s="334"/>
      <c r="G79" s="335">
        <f t="shared" si="47"/>
        <v>900</v>
      </c>
      <c r="H79" s="335">
        <f t="shared" ref="H79:I79" si="51">H80</f>
        <v>700</v>
      </c>
      <c r="I79" s="335">
        <f t="shared" si="51"/>
        <v>700</v>
      </c>
    </row>
    <row r="80" spans="1:9" ht="31.5" x14ac:dyDescent="0.25">
      <c r="A80" s="333" t="s">
        <v>288</v>
      </c>
      <c r="B80" s="334" t="s">
        <v>3</v>
      </c>
      <c r="C80" s="334" t="s">
        <v>175</v>
      </c>
      <c r="D80" s="334" t="s">
        <v>179</v>
      </c>
      <c r="E80" s="334" t="s">
        <v>287</v>
      </c>
      <c r="F80" s="334"/>
      <c r="G80" s="335">
        <f t="shared" si="47"/>
        <v>900</v>
      </c>
      <c r="H80" s="335">
        <f t="shared" ref="H80:I80" si="52">H81</f>
        <v>700</v>
      </c>
      <c r="I80" s="335">
        <f t="shared" si="52"/>
        <v>700</v>
      </c>
    </row>
    <row r="81" spans="1:9" ht="47.25" x14ac:dyDescent="0.25">
      <c r="A81" s="336" t="s">
        <v>352</v>
      </c>
      <c r="B81" s="337" t="s">
        <v>3</v>
      </c>
      <c r="C81" s="337" t="s">
        <v>175</v>
      </c>
      <c r="D81" s="337" t="s">
        <v>179</v>
      </c>
      <c r="E81" s="337" t="s">
        <v>287</v>
      </c>
      <c r="F81" s="337" t="s">
        <v>353</v>
      </c>
      <c r="G81" s="338">
        <f>500+400</f>
        <v>900</v>
      </c>
      <c r="H81" s="338">
        <v>700</v>
      </c>
      <c r="I81" s="338">
        <v>700</v>
      </c>
    </row>
    <row r="82" spans="1:9" ht="15.75" x14ac:dyDescent="0.25">
      <c r="A82" s="374" t="s">
        <v>99</v>
      </c>
      <c r="B82" s="373" t="s">
        <v>3</v>
      </c>
      <c r="C82" s="373" t="s">
        <v>169</v>
      </c>
      <c r="D82" s="373" t="s">
        <v>168</v>
      </c>
      <c r="E82" s="373"/>
      <c r="F82" s="373"/>
      <c r="G82" s="375">
        <f>G83+G99</f>
        <v>10175.105</v>
      </c>
      <c r="H82" s="375">
        <f>H83+H99</f>
        <v>10715</v>
      </c>
      <c r="I82" s="375">
        <f>I83+I99</f>
        <v>21064.364000000001</v>
      </c>
    </row>
    <row r="83" spans="1:9" ht="31.5" x14ac:dyDescent="0.25">
      <c r="A83" s="374" t="s">
        <v>101</v>
      </c>
      <c r="B83" s="373" t="s">
        <v>3</v>
      </c>
      <c r="C83" s="373" t="s">
        <v>169</v>
      </c>
      <c r="D83" s="373" t="s">
        <v>178</v>
      </c>
      <c r="E83" s="373"/>
      <c r="F83" s="373"/>
      <c r="G83" s="375">
        <f>G84</f>
        <v>9520.1049999999996</v>
      </c>
      <c r="H83" s="375">
        <f t="shared" ref="H83:I83" si="53">H84</f>
        <v>10410</v>
      </c>
      <c r="I83" s="375">
        <f t="shared" si="53"/>
        <v>20759.364000000001</v>
      </c>
    </row>
    <row r="84" spans="1:9" ht="15.75" x14ac:dyDescent="0.25">
      <c r="A84" s="333" t="s">
        <v>280</v>
      </c>
      <c r="B84" s="334" t="s">
        <v>3</v>
      </c>
      <c r="C84" s="334" t="s">
        <v>169</v>
      </c>
      <c r="D84" s="334" t="s">
        <v>178</v>
      </c>
      <c r="E84" s="334" t="s">
        <v>279</v>
      </c>
      <c r="F84" s="334"/>
      <c r="G84" s="335">
        <f>G85</f>
        <v>9520.1049999999996</v>
      </c>
      <c r="H84" s="335">
        <f t="shared" ref="H84:I85" si="54">H85</f>
        <v>10410</v>
      </c>
      <c r="I84" s="335">
        <f t="shared" si="54"/>
        <v>20759.364000000001</v>
      </c>
    </row>
    <row r="85" spans="1:9" ht="94.5" x14ac:dyDescent="0.25">
      <c r="A85" s="333" t="s">
        <v>282</v>
      </c>
      <c r="B85" s="334" t="s">
        <v>3</v>
      </c>
      <c r="C85" s="334" t="s">
        <v>169</v>
      </c>
      <c r="D85" s="334" t="s">
        <v>178</v>
      </c>
      <c r="E85" s="334" t="s">
        <v>281</v>
      </c>
      <c r="F85" s="334"/>
      <c r="G85" s="335">
        <f>G86</f>
        <v>9520.1049999999996</v>
      </c>
      <c r="H85" s="335">
        <f t="shared" si="54"/>
        <v>10410</v>
      </c>
      <c r="I85" s="335">
        <f>I86</f>
        <v>20759.364000000001</v>
      </c>
    </row>
    <row r="86" spans="1:9" ht="15.75" x14ac:dyDescent="0.25">
      <c r="A86" s="333" t="s">
        <v>284</v>
      </c>
      <c r="B86" s="334" t="s">
        <v>3</v>
      </c>
      <c r="C86" s="334" t="s">
        <v>169</v>
      </c>
      <c r="D86" s="334" t="s">
        <v>178</v>
      </c>
      <c r="E86" s="334" t="s">
        <v>283</v>
      </c>
      <c r="F86" s="334"/>
      <c r="G86" s="335">
        <f>G87+G94+G97</f>
        <v>9520.1049999999996</v>
      </c>
      <c r="H86" s="335">
        <f t="shared" ref="H86" si="55">H87+H94</f>
        <v>10410</v>
      </c>
      <c r="I86" s="335">
        <f>I87+I94+I97</f>
        <v>20759.364000000001</v>
      </c>
    </row>
    <row r="87" spans="1:9" ht="63" x14ac:dyDescent="0.25">
      <c r="A87" s="333" t="s">
        <v>290</v>
      </c>
      <c r="B87" s="334" t="s">
        <v>3</v>
      </c>
      <c r="C87" s="334" t="s">
        <v>169</v>
      </c>
      <c r="D87" s="334" t="s">
        <v>178</v>
      </c>
      <c r="E87" s="334" t="s">
        <v>289</v>
      </c>
      <c r="F87" s="334"/>
      <c r="G87" s="335">
        <f>G88+G90+G92</f>
        <v>8486.5349999999999</v>
      </c>
      <c r="H87" s="335">
        <f t="shared" ref="H87" si="56">H88+H90+H92</f>
        <v>10400</v>
      </c>
      <c r="I87" s="335">
        <f>I88+I90+I92</f>
        <v>9376.4369999999999</v>
      </c>
    </row>
    <row r="88" spans="1:9" ht="31.5" x14ac:dyDescent="0.25">
      <c r="A88" s="333" t="s">
        <v>291</v>
      </c>
      <c r="B88" s="334" t="s">
        <v>3</v>
      </c>
      <c r="C88" s="334" t="s">
        <v>169</v>
      </c>
      <c r="D88" s="334" t="s">
        <v>178</v>
      </c>
      <c r="E88" s="334" t="s">
        <v>222</v>
      </c>
      <c r="F88" s="334"/>
      <c r="G88" s="335">
        <f>G89</f>
        <v>3400</v>
      </c>
      <c r="H88" s="335">
        <f t="shared" ref="H88:I88" si="57">H89</f>
        <v>2400</v>
      </c>
      <c r="I88" s="335">
        <f t="shared" si="57"/>
        <v>1376.4369999999999</v>
      </c>
    </row>
    <row r="89" spans="1:9" ht="47.25" x14ac:dyDescent="0.25">
      <c r="A89" s="336" t="s">
        <v>352</v>
      </c>
      <c r="B89" s="337" t="s">
        <v>3</v>
      </c>
      <c r="C89" s="337" t="s">
        <v>169</v>
      </c>
      <c r="D89" s="337" t="s">
        <v>178</v>
      </c>
      <c r="E89" s="337" t="s">
        <v>222</v>
      </c>
      <c r="F89" s="337" t="s">
        <v>353</v>
      </c>
      <c r="G89" s="338">
        <f>2400+500+500</f>
        <v>3400</v>
      </c>
      <c r="H89" s="338">
        <v>2400</v>
      </c>
      <c r="I89" s="338">
        <f>2400-1023.563</f>
        <v>1376.4369999999999</v>
      </c>
    </row>
    <row r="90" spans="1:9" ht="31.5" x14ac:dyDescent="0.25">
      <c r="A90" s="333" t="s">
        <v>292</v>
      </c>
      <c r="B90" s="334" t="s">
        <v>3</v>
      </c>
      <c r="C90" s="334" t="s">
        <v>169</v>
      </c>
      <c r="D90" s="334" t="s">
        <v>178</v>
      </c>
      <c r="E90" s="334" t="s">
        <v>223</v>
      </c>
      <c r="F90" s="334"/>
      <c r="G90" s="335">
        <f>G91</f>
        <v>3800</v>
      </c>
      <c r="H90" s="335">
        <f t="shared" ref="H90:I90" si="58">H91</f>
        <v>8000</v>
      </c>
      <c r="I90" s="335">
        <f t="shared" si="58"/>
        <v>8000</v>
      </c>
    </row>
    <row r="91" spans="1:9" ht="47.25" x14ac:dyDescent="0.25">
      <c r="A91" s="336" t="s">
        <v>352</v>
      </c>
      <c r="B91" s="337" t="s">
        <v>3</v>
      </c>
      <c r="C91" s="337" t="s">
        <v>169</v>
      </c>
      <c r="D91" s="337" t="s">
        <v>178</v>
      </c>
      <c r="E91" s="337" t="s">
        <v>223</v>
      </c>
      <c r="F91" s="337" t="s">
        <v>353</v>
      </c>
      <c r="G91" s="338">
        <f>3300+500</f>
        <v>3800</v>
      </c>
      <c r="H91" s="338">
        <v>8000</v>
      </c>
      <c r="I91" s="338">
        <v>8000</v>
      </c>
    </row>
    <row r="92" spans="1:9" ht="141.75" x14ac:dyDescent="0.2">
      <c r="A92" s="376" t="s">
        <v>293</v>
      </c>
      <c r="B92" s="334" t="s">
        <v>3</v>
      </c>
      <c r="C92" s="334" t="s">
        <v>169</v>
      </c>
      <c r="D92" s="334" t="s">
        <v>178</v>
      </c>
      <c r="E92" s="334" t="s">
        <v>224</v>
      </c>
      <c r="F92" s="334"/>
      <c r="G92" s="387">
        <f>G93</f>
        <v>1286.5350000000001</v>
      </c>
      <c r="H92" s="387">
        <f t="shared" ref="H92:I92" si="59">H93</f>
        <v>0</v>
      </c>
      <c r="I92" s="387">
        <f t="shared" si="59"/>
        <v>0</v>
      </c>
    </row>
    <row r="93" spans="1:9" ht="47.25" x14ac:dyDescent="0.25">
      <c r="A93" s="336" t="s">
        <v>352</v>
      </c>
      <c r="B93" s="337" t="s">
        <v>3</v>
      </c>
      <c r="C93" s="337" t="s">
        <v>169</v>
      </c>
      <c r="D93" s="337" t="s">
        <v>178</v>
      </c>
      <c r="E93" s="337" t="s">
        <v>224</v>
      </c>
      <c r="F93" s="337" t="s">
        <v>353</v>
      </c>
      <c r="G93" s="338">
        <f>1004.176+282.359</f>
        <v>1286.5350000000001</v>
      </c>
      <c r="H93" s="338">
        <v>0</v>
      </c>
      <c r="I93" s="338">
        <v>0</v>
      </c>
    </row>
    <row r="94" spans="1:9" ht="78.75" x14ac:dyDescent="0.25">
      <c r="A94" s="333" t="s">
        <v>295</v>
      </c>
      <c r="B94" s="334" t="s">
        <v>3</v>
      </c>
      <c r="C94" s="334" t="s">
        <v>169</v>
      </c>
      <c r="D94" s="334" t="s">
        <v>178</v>
      </c>
      <c r="E94" s="334" t="s">
        <v>294</v>
      </c>
      <c r="F94" s="334"/>
      <c r="G94" s="335">
        <f>G95</f>
        <v>10</v>
      </c>
      <c r="H94" s="335">
        <f t="shared" ref="H94:I94" si="60">H95</f>
        <v>10</v>
      </c>
      <c r="I94" s="335">
        <f t="shared" si="60"/>
        <v>10</v>
      </c>
    </row>
    <row r="95" spans="1:9" ht="47.25" x14ac:dyDescent="0.25">
      <c r="A95" s="333" t="s">
        <v>296</v>
      </c>
      <c r="B95" s="334" t="s">
        <v>3</v>
      </c>
      <c r="C95" s="334" t="s">
        <v>169</v>
      </c>
      <c r="D95" s="334" t="s">
        <v>178</v>
      </c>
      <c r="E95" s="334" t="s">
        <v>225</v>
      </c>
      <c r="F95" s="334"/>
      <c r="G95" s="335">
        <f>G96</f>
        <v>10</v>
      </c>
      <c r="H95" s="335">
        <f t="shared" ref="H95:I95" si="61">H96</f>
        <v>10</v>
      </c>
      <c r="I95" s="335">
        <f t="shared" si="61"/>
        <v>10</v>
      </c>
    </row>
    <row r="96" spans="1:9" ht="47.25" x14ac:dyDescent="0.25">
      <c r="A96" s="336" t="s">
        <v>352</v>
      </c>
      <c r="B96" s="337" t="s">
        <v>3</v>
      </c>
      <c r="C96" s="337" t="s">
        <v>169</v>
      </c>
      <c r="D96" s="337" t="s">
        <v>178</v>
      </c>
      <c r="E96" s="337" t="s">
        <v>225</v>
      </c>
      <c r="F96" s="337" t="s">
        <v>353</v>
      </c>
      <c r="G96" s="338">
        <v>10</v>
      </c>
      <c r="H96" s="338">
        <v>10</v>
      </c>
      <c r="I96" s="338">
        <v>10</v>
      </c>
    </row>
    <row r="97" spans="1:11" ht="31.5" x14ac:dyDescent="0.25">
      <c r="A97" s="333" t="s">
        <v>292</v>
      </c>
      <c r="B97" s="334" t="s">
        <v>3</v>
      </c>
      <c r="C97" s="334" t="s">
        <v>169</v>
      </c>
      <c r="D97" s="334" t="s">
        <v>178</v>
      </c>
      <c r="E97" s="334" t="s">
        <v>436</v>
      </c>
      <c r="F97" s="334"/>
      <c r="G97" s="338">
        <f>G98</f>
        <v>1023.57</v>
      </c>
      <c r="H97" s="338">
        <f t="shared" ref="H97:I97" si="62">H98</f>
        <v>0</v>
      </c>
      <c r="I97" s="338">
        <f t="shared" si="62"/>
        <v>11372.927</v>
      </c>
    </row>
    <row r="98" spans="1:11" ht="47.25" x14ac:dyDescent="0.25">
      <c r="A98" s="336" t="s">
        <v>352</v>
      </c>
      <c r="B98" s="337" t="s">
        <v>3</v>
      </c>
      <c r="C98" s="337" t="s">
        <v>169</v>
      </c>
      <c r="D98" s="337" t="s">
        <v>178</v>
      </c>
      <c r="E98" s="337" t="s">
        <v>436</v>
      </c>
      <c r="F98" s="337" t="s">
        <v>353</v>
      </c>
      <c r="G98" s="338">
        <v>1023.57</v>
      </c>
      <c r="H98" s="338">
        <v>0</v>
      </c>
      <c r="I98" s="338">
        <v>11372.927</v>
      </c>
    </row>
    <row r="99" spans="1:11" ht="31.5" x14ac:dyDescent="0.25">
      <c r="A99" s="374" t="s">
        <v>102</v>
      </c>
      <c r="B99" s="373" t="s">
        <v>3</v>
      </c>
      <c r="C99" s="373" t="s">
        <v>169</v>
      </c>
      <c r="D99" s="373" t="s">
        <v>177</v>
      </c>
      <c r="E99" s="373"/>
      <c r="F99" s="373"/>
      <c r="G99" s="375">
        <f>G100</f>
        <v>655</v>
      </c>
      <c r="H99" s="375">
        <f t="shared" ref="H99:I99" si="63">H100</f>
        <v>305</v>
      </c>
      <c r="I99" s="375">
        <f t="shared" si="63"/>
        <v>305</v>
      </c>
    </row>
    <row r="100" spans="1:11" ht="15.75" x14ac:dyDescent="0.25">
      <c r="A100" s="333" t="s">
        <v>280</v>
      </c>
      <c r="B100" s="334" t="s">
        <v>3</v>
      </c>
      <c r="C100" s="334" t="s">
        <v>169</v>
      </c>
      <c r="D100" s="334" t="s">
        <v>177</v>
      </c>
      <c r="E100" s="334" t="s">
        <v>279</v>
      </c>
      <c r="F100" s="334"/>
      <c r="G100" s="335">
        <f>G101</f>
        <v>655</v>
      </c>
      <c r="H100" s="335">
        <f t="shared" ref="H100:I100" si="64">H101</f>
        <v>305</v>
      </c>
      <c r="I100" s="335">
        <f t="shared" si="64"/>
        <v>305</v>
      </c>
    </row>
    <row r="101" spans="1:11" ht="94.5" x14ac:dyDescent="0.25">
      <c r="A101" s="333" t="s">
        <v>282</v>
      </c>
      <c r="B101" s="334" t="s">
        <v>3</v>
      </c>
      <c r="C101" s="334" t="s">
        <v>169</v>
      </c>
      <c r="D101" s="334" t="s">
        <v>177</v>
      </c>
      <c r="E101" s="334" t="s">
        <v>281</v>
      </c>
      <c r="F101" s="334"/>
      <c r="G101" s="335">
        <f>G102</f>
        <v>655</v>
      </c>
      <c r="H101" s="335">
        <f t="shared" ref="H101:I101" si="65">H102</f>
        <v>305</v>
      </c>
      <c r="I101" s="335">
        <f t="shared" si="65"/>
        <v>305</v>
      </c>
    </row>
    <row r="102" spans="1:11" ht="15.75" x14ac:dyDescent="0.25">
      <c r="A102" s="333" t="s">
        <v>284</v>
      </c>
      <c r="B102" s="334" t="s">
        <v>3</v>
      </c>
      <c r="C102" s="334" t="s">
        <v>169</v>
      </c>
      <c r="D102" s="334" t="s">
        <v>177</v>
      </c>
      <c r="E102" s="334" t="s">
        <v>283</v>
      </c>
      <c r="F102" s="334"/>
      <c r="G102" s="335">
        <f>G103</f>
        <v>655</v>
      </c>
      <c r="H102" s="335">
        <f t="shared" ref="H102:I102" si="66">H103</f>
        <v>305</v>
      </c>
      <c r="I102" s="335">
        <f t="shared" si="66"/>
        <v>305</v>
      </c>
    </row>
    <row r="103" spans="1:11" ht="47.25" x14ac:dyDescent="0.25">
      <c r="A103" s="333" t="s">
        <v>300</v>
      </c>
      <c r="B103" s="334" t="s">
        <v>3</v>
      </c>
      <c r="C103" s="334" t="s">
        <v>169</v>
      </c>
      <c r="D103" s="334" t="s">
        <v>177</v>
      </c>
      <c r="E103" s="334" t="s">
        <v>299</v>
      </c>
      <c r="F103" s="334"/>
      <c r="G103" s="335">
        <f>G104+G106</f>
        <v>655</v>
      </c>
      <c r="H103" s="335">
        <f t="shared" ref="H103:I103" si="67">H104+H106</f>
        <v>305</v>
      </c>
      <c r="I103" s="335">
        <f t="shared" si="67"/>
        <v>305</v>
      </c>
    </row>
    <row r="104" spans="1:11" ht="31.5" x14ac:dyDescent="0.25">
      <c r="A104" s="333" t="s">
        <v>301</v>
      </c>
      <c r="B104" s="334" t="s">
        <v>3</v>
      </c>
      <c r="C104" s="334" t="s">
        <v>169</v>
      </c>
      <c r="D104" s="334" t="s">
        <v>177</v>
      </c>
      <c r="E104" s="334" t="s">
        <v>226</v>
      </c>
      <c r="F104" s="334"/>
      <c r="G104" s="335">
        <f>G105</f>
        <v>5</v>
      </c>
      <c r="H104" s="335">
        <f t="shared" ref="H104:I104" si="68">H105</f>
        <v>5</v>
      </c>
      <c r="I104" s="335">
        <f t="shared" si="68"/>
        <v>5</v>
      </c>
    </row>
    <row r="105" spans="1:11" ht="47.25" x14ac:dyDescent="0.25">
      <c r="A105" s="336" t="s">
        <v>352</v>
      </c>
      <c r="B105" s="337" t="s">
        <v>3</v>
      </c>
      <c r="C105" s="337" t="s">
        <v>169</v>
      </c>
      <c r="D105" s="337" t="s">
        <v>177</v>
      </c>
      <c r="E105" s="337" t="s">
        <v>226</v>
      </c>
      <c r="F105" s="337" t="s">
        <v>353</v>
      </c>
      <c r="G105" s="338">
        <v>5</v>
      </c>
      <c r="H105" s="338">
        <v>5</v>
      </c>
      <c r="I105" s="338">
        <v>5</v>
      </c>
    </row>
    <row r="106" spans="1:11" ht="31.5" x14ac:dyDescent="0.25">
      <c r="A106" s="333" t="s">
        <v>302</v>
      </c>
      <c r="B106" s="334" t="s">
        <v>3</v>
      </c>
      <c r="C106" s="334" t="s">
        <v>169</v>
      </c>
      <c r="D106" s="334" t="s">
        <v>177</v>
      </c>
      <c r="E106" s="334" t="s">
        <v>227</v>
      </c>
      <c r="F106" s="334"/>
      <c r="G106" s="335">
        <f>G107</f>
        <v>650</v>
      </c>
      <c r="H106" s="335">
        <f t="shared" ref="H106:I106" si="69">H107</f>
        <v>300</v>
      </c>
      <c r="I106" s="335">
        <f t="shared" si="69"/>
        <v>300</v>
      </c>
    </row>
    <row r="107" spans="1:11" ht="47.25" x14ac:dyDescent="0.25">
      <c r="A107" s="336" t="s">
        <v>352</v>
      </c>
      <c r="B107" s="337" t="s">
        <v>3</v>
      </c>
      <c r="C107" s="337" t="s">
        <v>169</v>
      </c>
      <c r="D107" s="337" t="s">
        <v>177</v>
      </c>
      <c r="E107" s="337" t="s">
        <v>227</v>
      </c>
      <c r="F107" s="337" t="s">
        <v>353</v>
      </c>
      <c r="G107" s="338">
        <f>500+150</f>
        <v>650</v>
      </c>
      <c r="H107" s="338">
        <v>300</v>
      </c>
      <c r="I107" s="338">
        <v>300</v>
      </c>
    </row>
    <row r="108" spans="1:11" ht="31.5" x14ac:dyDescent="0.25">
      <c r="A108" s="374" t="s">
        <v>103</v>
      </c>
      <c r="B108" s="373" t="s">
        <v>3</v>
      </c>
      <c r="C108" s="373" t="s">
        <v>176</v>
      </c>
      <c r="D108" s="373" t="s">
        <v>168</v>
      </c>
      <c r="E108" s="373"/>
      <c r="F108" s="373"/>
      <c r="G108" s="375">
        <f>G109+G137+G147</f>
        <v>72254.915779999996</v>
      </c>
      <c r="H108" s="375">
        <v>20171.651870000002</v>
      </c>
      <c r="I108" s="375">
        <v>18827.849999999999</v>
      </c>
    </row>
    <row r="109" spans="1:11" ht="15.75" x14ac:dyDescent="0.25">
      <c r="A109" s="374" t="s">
        <v>104</v>
      </c>
      <c r="B109" s="373" t="s">
        <v>3</v>
      </c>
      <c r="C109" s="373" t="s">
        <v>176</v>
      </c>
      <c r="D109" s="373" t="s">
        <v>171</v>
      </c>
      <c r="E109" s="373"/>
      <c r="F109" s="373"/>
      <c r="G109" s="375">
        <f>G110+G121</f>
        <v>34375.290859999994</v>
      </c>
      <c r="H109" s="375">
        <v>1488.52</v>
      </c>
      <c r="I109" s="375">
        <v>1492.85</v>
      </c>
    </row>
    <row r="110" spans="1:11" ht="31.5" x14ac:dyDescent="0.25">
      <c r="A110" s="333" t="s">
        <v>250</v>
      </c>
      <c r="B110" s="334" t="s">
        <v>3</v>
      </c>
      <c r="C110" s="334" t="s">
        <v>176</v>
      </c>
      <c r="D110" s="334" t="s">
        <v>171</v>
      </c>
      <c r="E110" s="334" t="s">
        <v>249</v>
      </c>
      <c r="F110" s="334"/>
      <c r="G110" s="335">
        <f>G111</f>
        <v>840.95</v>
      </c>
      <c r="H110" s="335">
        <f t="shared" ref="H110:I110" si="70">H111</f>
        <v>352.52</v>
      </c>
      <c r="I110" s="335">
        <f t="shared" si="70"/>
        <v>356.85</v>
      </c>
      <c r="K110" s="377"/>
    </row>
    <row r="111" spans="1:11" ht="15.75" x14ac:dyDescent="0.25">
      <c r="A111" s="333" t="s">
        <v>267</v>
      </c>
      <c r="B111" s="334" t="s">
        <v>3</v>
      </c>
      <c r="C111" s="334" t="s">
        <v>176</v>
      </c>
      <c r="D111" s="334" t="s">
        <v>171</v>
      </c>
      <c r="E111" s="334" t="s">
        <v>266</v>
      </c>
      <c r="F111" s="334"/>
      <c r="G111" s="335">
        <f>G112</f>
        <v>840.95</v>
      </c>
      <c r="H111" s="335">
        <f t="shared" ref="H111:I111" si="71">H112</f>
        <v>352.52</v>
      </c>
      <c r="I111" s="335">
        <f t="shared" si="71"/>
        <v>356.85</v>
      </c>
    </row>
    <row r="112" spans="1:11" ht="15.75" x14ac:dyDescent="0.25">
      <c r="A112" s="333" t="s">
        <v>8</v>
      </c>
      <c r="B112" s="334" t="s">
        <v>3</v>
      </c>
      <c r="C112" s="334" t="s">
        <v>176</v>
      </c>
      <c r="D112" s="334" t="s">
        <v>171</v>
      </c>
      <c r="E112" s="334" t="s">
        <v>268</v>
      </c>
      <c r="F112" s="334"/>
      <c r="G112" s="335">
        <f>G113+G118</f>
        <v>840.95</v>
      </c>
      <c r="H112" s="335">
        <f t="shared" ref="H112:I112" si="72">H113+H118</f>
        <v>352.52</v>
      </c>
      <c r="I112" s="335">
        <f t="shared" si="72"/>
        <v>356.85</v>
      </c>
    </row>
    <row r="113" spans="1:9" ht="31.5" x14ac:dyDescent="0.25">
      <c r="A113" s="333" t="s">
        <v>425</v>
      </c>
      <c r="B113" s="334" t="s">
        <v>3</v>
      </c>
      <c r="C113" s="334" t="s">
        <v>176</v>
      </c>
      <c r="D113" s="334" t="s">
        <v>171</v>
      </c>
      <c r="E113" s="334" t="s">
        <v>269</v>
      </c>
      <c r="F113" s="334"/>
      <c r="G113" s="335">
        <f>G114+G116</f>
        <v>258.43</v>
      </c>
      <c r="H113" s="335">
        <f t="shared" ref="H113:I113" si="73">H114+H116</f>
        <v>0</v>
      </c>
      <c r="I113" s="335">
        <f t="shared" si="73"/>
        <v>0</v>
      </c>
    </row>
    <row r="114" spans="1:9" ht="47.25" x14ac:dyDescent="0.25">
      <c r="A114" s="333" t="s">
        <v>374</v>
      </c>
      <c r="B114" s="334" t="s">
        <v>3</v>
      </c>
      <c r="C114" s="334" t="s">
        <v>176</v>
      </c>
      <c r="D114" s="334" t="s">
        <v>171</v>
      </c>
      <c r="E114" s="334" t="s">
        <v>375</v>
      </c>
      <c r="F114" s="334"/>
      <c r="G114" s="335">
        <f>G115</f>
        <v>223.43</v>
      </c>
      <c r="H114" s="335">
        <f t="shared" ref="H114:I114" si="74">H115</f>
        <v>0</v>
      </c>
      <c r="I114" s="335">
        <f t="shared" si="74"/>
        <v>0</v>
      </c>
    </row>
    <row r="115" spans="1:9" ht="15.75" x14ac:dyDescent="0.25">
      <c r="A115" s="336" t="s">
        <v>356</v>
      </c>
      <c r="B115" s="337" t="s">
        <v>3</v>
      </c>
      <c r="C115" s="337" t="s">
        <v>176</v>
      </c>
      <c r="D115" s="337" t="s">
        <v>171</v>
      </c>
      <c r="E115" s="337" t="s">
        <v>375</v>
      </c>
      <c r="F115" s="337" t="s">
        <v>357</v>
      </c>
      <c r="G115" s="338">
        <v>223.43</v>
      </c>
      <c r="H115" s="338">
        <v>0</v>
      </c>
      <c r="I115" s="338">
        <v>0</v>
      </c>
    </row>
    <row r="116" spans="1:9" ht="47.25" x14ac:dyDescent="0.25">
      <c r="A116" s="333" t="s">
        <v>426</v>
      </c>
      <c r="B116" s="334" t="s">
        <v>3</v>
      </c>
      <c r="C116" s="334" t="s">
        <v>176</v>
      </c>
      <c r="D116" s="334" t="s">
        <v>171</v>
      </c>
      <c r="E116" s="334" t="s">
        <v>228</v>
      </c>
      <c r="F116" s="334"/>
      <c r="G116" s="335">
        <f>G117</f>
        <v>35</v>
      </c>
      <c r="H116" s="335">
        <f t="shared" ref="H116:I116" si="75">H117</f>
        <v>0</v>
      </c>
      <c r="I116" s="335">
        <f t="shared" si="75"/>
        <v>0</v>
      </c>
    </row>
    <row r="117" spans="1:9" ht="15.75" x14ac:dyDescent="0.25">
      <c r="A117" s="336" t="s">
        <v>356</v>
      </c>
      <c r="B117" s="337" t="s">
        <v>3</v>
      </c>
      <c r="C117" s="337" t="s">
        <v>176</v>
      </c>
      <c r="D117" s="337" t="s">
        <v>171</v>
      </c>
      <c r="E117" s="337" t="s">
        <v>228</v>
      </c>
      <c r="F117" s="337" t="s">
        <v>357</v>
      </c>
      <c r="G117" s="338">
        <v>35</v>
      </c>
      <c r="H117" s="338">
        <v>0</v>
      </c>
      <c r="I117" s="338">
        <v>0</v>
      </c>
    </row>
    <row r="118" spans="1:9" ht="15.75" x14ac:dyDescent="0.25">
      <c r="A118" s="333" t="s">
        <v>275</v>
      </c>
      <c r="B118" s="334" t="s">
        <v>3</v>
      </c>
      <c r="C118" s="334" t="s">
        <v>176</v>
      </c>
      <c r="D118" s="334" t="s">
        <v>171</v>
      </c>
      <c r="E118" s="334" t="s">
        <v>274</v>
      </c>
      <c r="F118" s="334"/>
      <c r="G118" s="335">
        <f>G119</f>
        <v>582.52</v>
      </c>
      <c r="H118" s="335">
        <f t="shared" ref="H118:I118" si="76">H119</f>
        <v>352.52</v>
      </c>
      <c r="I118" s="335">
        <f t="shared" si="76"/>
        <v>356.85</v>
      </c>
    </row>
    <row r="119" spans="1:9" ht="63" x14ac:dyDescent="0.25">
      <c r="A119" s="333" t="s">
        <v>303</v>
      </c>
      <c r="B119" s="334" t="s">
        <v>3</v>
      </c>
      <c r="C119" s="334" t="s">
        <v>176</v>
      </c>
      <c r="D119" s="334" t="s">
        <v>171</v>
      </c>
      <c r="E119" s="334" t="s">
        <v>229</v>
      </c>
      <c r="F119" s="334"/>
      <c r="G119" s="335">
        <f>G120</f>
        <v>582.52</v>
      </c>
      <c r="H119" s="335">
        <f t="shared" ref="H119:I119" si="77">H120</f>
        <v>352.52</v>
      </c>
      <c r="I119" s="335">
        <f t="shared" si="77"/>
        <v>356.85</v>
      </c>
    </row>
    <row r="120" spans="1:9" ht="47.25" x14ac:dyDescent="0.25">
      <c r="A120" s="336" t="s">
        <v>352</v>
      </c>
      <c r="B120" s="337" t="s">
        <v>3</v>
      </c>
      <c r="C120" s="337" t="s">
        <v>176</v>
      </c>
      <c r="D120" s="337" t="s">
        <v>171</v>
      </c>
      <c r="E120" s="337" t="s">
        <v>229</v>
      </c>
      <c r="F120" s="337" t="s">
        <v>353</v>
      </c>
      <c r="G120" s="338">
        <f>452.52+130</f>
        <v>582.52</v>
      </c>
      <c r="H120" s="338">
        <v>352.52</v>
      </c>
      <c r="I120" s="338">
        <v>356.85</v>
      </c>
    </row>
    <row r="121" spans="1:9" ht="15.75" x14ac:dyDescent="0.25">
      <c r="A121" s="333" t="s">
        <v>280</v>
      </c>
      <c r="B121" s="334" t="s">
        <v>3</v>
      </c>
      <c r="C121" s="334" t="s">
        <v>176</v>
      </c>
      <c r="D121" s="334" t="s">
        <v>171</v>
      </c>
      <c r="E121" s="334" t="s">
        <v>279</v>
      </c>
      <c r="F121" s="334"/>
      <c r="G121" s="335">
        <f>G122</f>
        <v>33534.340859999997</v>
      </c>
      <c r="H121" s="335">
        <f t="shared" ref="H121:I121" si="78">H122</f>
        <v>1136</v>
      </c>
      <c r="I121" s="335">
        <f t="shared" si="78"/>
        <v>1136</v>
      </c>
    </row>
    <row r="122" spans="1:9" ht="94.5" x14ac:dyDescent="0.25">
      <c r="A122" s="333" t="s">
        <v>282</v>
      </c>
      <c r="B122" s="334" t="s">
        <v>3</v>
      </c>
      <c r="C122" s="334" t="s">
        <v>176</v>
      </c>
      <c r="D122" s="334" t="s">
        <v>171</v>
      </c>
      <c r="E122" s="334" t="s">
        <v>281</v>
      </c>
      <c r="F122" s="334"/>
      <c r="G122" s="335">
        <f>G123+G129+G133</f>
        <v>33534.340859999997</v>
      </c>
      <c r="H122" s="335">
        <f>H123+H129+H133</f>
        <v>1136</v>
      </c>
      <c r="I122" s="335">
        <f>I123+I129+I133</f>
        <v>1136</v>
      </c>
    </row>
    <row r="123" spans="1:9" ht="31.5" x14ac:dyDescent="0.25">
      <c r="A123" s="333" t="s">
        <v>362</v>
      </c>
      <c r="B123" s="334" t="s">
        <v>3</v>
      </c>
      <c r="C123" s="334" t="s">
        <v>176</v>
      </c>
      <c r="D123" s="334" t="s">
        <v>171</v>
      </c>
      <c r="E123" s="334" t="s">
        <v>328</v>
      </c>
      <c r="F123" s="334"/>
      <c r="G123" s="335">
        <f>G124</f>
        <v>26788.095999999998</v>
      </c>
      <c r="H123" s="335">
        <f t="shared" ref="H123:I123" si="79">H124</f>
        <v>0</v>
      </c>
      <c r="I123" s="335">
        <f t="shared" si="79"/>
        <v>0</v>
      </c>
    </row>
    <row r="124" spans="1:9" ht="47.25" x14ac:dyDescent="0.25">
      <c r="A124" s="333" t="s">
        <v>376</v>
      </c>
      <c r="B124" s="334" t="s">
        <v>3</v>
      </c>
      <c r="C124" s="334" t="s">
        <v>176</v>
      </c>
      <c r="D124" s="334" t="s">
        <v>171</v>
      </c>
      <c r="E124" s="334" t="s">
        <v>370</v>
      </c>
      <c r="F124" s="334"/>
      <c r="G124" s="335">
        <f>G125+G127</f>
        <v>26788.095999999998</v>
      </c>
      <c r="H124" s="335">
        <f t="shared" ref="H124:I124" si="80">H125+H127</f>
        <v>0</v>
      </c>
      <c r="I124" s="335">
        <f t="shared" si="80"/>
        <v>0</v>
      </c>
    </row>
    <row r="125" spans="1:9" ht="47.25" x14ac:dyDescent="0.25">
      <c r="A125" s="333" t="s">
        <v>371</v>
      </c>
      <c r="B125" s="334" t="s">
        <v>3</v>
      </c>
      <c r="C125" s="334" t="s">
        <v>176</v>
      </c>
      <c r="D125" s="334" t="s">
        <v>171</v>
      </c>
      <c r="E125" s="334" t="s">
        <v>373</v>
      </c>
      <c r="F125" s="334"/>
      <c r="G125" s="335">
        <f>G126</f>
        <v>26520.215039999999</v>
      </c>
      <c r="H125" s="335">
        <f t="shared" ref="H125:I125" si="81">H126</f>
        <v>0</v>
      </c>
      <c r="I125" s="335">
        <f t="shared" si="81"/>
        <v>0</v>
      </c>
    </row>
    <row r="126" spans="1:9" ht="47.25" x14ac:dyDescent="0.25">
      <c r="A126" s="336" t="s">
        <v>360</v>
      </c>
      <c r="B126" s="337" t="s">
        <v>3</v>
      </c>
      <c r="C126" s="337" t="s">
        <v>176</v>
      </c>
      <c r="D126" s="337" t="s">
        <v>171</v>
      </c>
      <c r="E126" s="337" t="s">
        <v>373</v>
      </c>
      <c r="F126" s="337" t="s">
        <v>361</v>
      </c>
      <c r="G126" s="338">
        <f>28789.20767-2268.99263</f>
        <v>26520.215039999999</v>
      </c>
      <c r="H126" s="338">
        <v>0</v>
      </c>
      <c r="I126" s="338">
        <v>0</v>
      </c>
    </row>
    <row r="127" spans="1:9" ht="47.25" x14ac:dyDescent="0.25">
      <c r="A127" s="333" t="s">
        <v>371</v>
      </c>
      <c r="B127" s="334" t="s">
        <v>3</v>
      </c>
      <c r="C127" s="334" t="s">
        <v>176</v>
      </c>
      <c r="D127" s="334" t="s">
        <v>171</v>
      </c>
      <c r="E127" s="334" t="s">
        <v>372</v>
      </c>
      <c r="F127" s="334"/>
      <c r="G127" s="335">
        <f>G128</f>
        <v>267.88096000000002</v>
      </c>
      <c r="H127" s="335">
        <f t="shared" ref="H127:I127" si="82">H128</f>
        <v>0</v>
      </c>
      <c r="I127" s="335">
        <f t="shared" si="82"/>
        <v>0</v>
      </c>
    </row>
    <row r="128" spans="1:9" ht="47.25" x14ac:dyDescent="0.25">
      <c r="A128" s="336" t="s">
        <v>360</v>
      </c>
      <c r="B128" s="337" t="s">
        <v>3</v>
      </c>
      <c r="C128" s="337" t="s">
        <v>176</v>
      </c>
      <c r="D128" s="337" t="s">
        <v>171</v>
      </c>
      <c r="E128" s="337" t="s">
        <v>372</v>
      </c>
      <c r="F128" s="337" t="s">
        <v>361</v>
      </c>
      <c r="G128" s="338">
        <f>267.43344+0.44752</f>
        <v>267.88096000000002</v>
      </c>
      <c r="H128" s="338">
        <v>0</v>
      </c>
      <c r="I128" s="338">
        <v>0</v>
      </c>
    </row>
    <row r="129" spans="1:9" ht="15.75" x14ac:dyDescent="0.25">
      <c r="A129" s="333" t="s">
        <v>284</v>
      </c>
      <c r="B129" s="334" t="s">
        <v>3</v>
      </c>
      <c r="C129" s="334" t="s">
        <v>176</v>
      </c>
      <c r="D129" s="334" t="s">
        <v>171</v>
      </c>
      <c r="E129" s="334" t="s">
        <v>283</v>
      </c>
      <c r="F129" s="334"/>
      <c r="G129" s="335">
        <f>G130</f>
        <v>1270.95</v>
      </c>
      <c r="H129" s="335">
        <f t="shared" ref="H129:I129" si="83">H130</f>
        <v>1136</v>
      </c>
      <c r="I129" s="335">
        <f t="shared" si="83"/>
        <v>1136</v>
      </c>
    </row>
    <row r="130" spans="1:9" ht="63" x14ac:dyDescent="0.25">
      <c r="A130" s="333" t="s">
        <v>290</v>
      </c>
      <c r="B130" s="334" t="s">
        <v>3</v>
      </c>
      <c r="C130" s="334" t="s">
        <v>176</v>
      </c>
      <c r="D130" s="334" t="s">
        <v>171</v>
      </c>
      <c r="E130" s="334" t="s">
        <v>289</v>
      </c>
      <c r="F130" s="334"/>
      <c r="G130" s="335">
        <f>G131</f>
        <v>1270.95</v>
      </c>
      <c r="H130" s="335">
        <f t="shared" ref="H130:I130" si="84">H131</f>
        <v>1136</v>
      </c>
      <c r="I130" s="335">
        <f t="shared" si="84"/>
        <v>1136</v>
      </c>
    </row>
    <row r="131" spans="1:9" ht="63" x14ac:dyDescent="0.25">
      <c r="A131" s="333" t="s">
        <v>304</v>
      </c>
      <c r="B131" s="334" t="s">
        <v>3</v>
      </c>
      <c r="C131" s="334" t="s">
        <v>176</v>
      </c>
      <c r="D131" s="334" t="s">
        <v>171</v>
      </c>
      <c r="E131" s="334" t="s">
        <v>230</v>
      </c>
      <c r="F131" s="334"/>
      <c r="G131" s="335">
        <f>G132</f>
        <v>1270.95</v>
      </c>
      <c r="H131" s="335">
        <f t="shared" ref="H131:I131" si="85">H132</f>
        <v>1136</v>
      </c>
      <c r="I131" s="335">
        <f t="shared" si="85"/>
        <v>1136</v>
      </c>
    </row>
    <row r="132" spans="1:9" ht="47.25" x14ac:dyDescent="0.25">
      <c r="A132" s="336" t="s">
        <v>352</v>
      </c>
      <c r="B132" s="337" t="s">
        <v>3</v>
      </c>
      <c r="C132" s="337" t="s">
        <v>176</v>
      </c>
      <c r="D132" s="337" t="s">
        <v>171</v>
      </c>
      <c r="E132" s="337" t="s">
        <v>230</v>
      </c>
      <c r="F132" s="337" t="s">
        <v>353</v>
      </c>
      <c r="G132" s="338">
        <f>1050+220.95</f>
        <v>1270.95</v>
      </c>
      <c r="H132" s="338">
        <v>1136</v>
      </c>
      <c r="I132" s="338">
        <v>1136</v>
      </c>
    </row>
    <row r="133" spans="1:9" ht="31.5" x14ac:dyDescent="0.25">
      <c r="A133" s="333" t="s">
        <v>298</v>
      </c>
      <c r="B133" s="334" t="s">
        <v>3</v>
      </c>
      <c r="C133" s="334" t="s">
        <v>176</v>
      </c>
      <c r="D133" s="334" t="s">
        <v>171</v>
      </c>
      <c r="E133" s="334" t="s">
        <v>297</v>
      </c>
      <c r="F133" s="334"/>
      <c r="G133" s="335">
        <f>G134</f>
        <v>5475.29486</v>
      </c>
      <c r="H133" s="335">
        <f t="shared" ref="H133:I133" si="86">H134</f>
        <v>0</v>
      </c>
      <c r="I133" s="335">
        <f t="shared" si="86"/>
        <v>0</v>
      </c>
    </row>
    <row r="134" spans="1:9" ht="78.75" x14ac:dyDescent="0.25">
      <c r="A134" s="333" t="s">
        <v>306</v>
      </c>
      <c r="B134" s="334" t="s">
        <v>3</v>
      </c>
      <c r="C134" s="334" t="s">
        <v>176</v>
      </c>
      <c r="D134" s="334" t="s">
        <v>171</v>
      </c>
      <c r="E134" s="334" t="s">
        <v>305</v>
      </c>
      <c r="F134" s="334"/>
      <c r="G134" s="335">
        <f>G135</f>
        <v>5475.29486</v>
      </c>
      <c r="H134" s="335">
        <f t="shared" ref="H134:I134" si="87">H135</f>
        <v>0</v>
      </c>
      <c r="I134" s="335">
        <f t="shared" si="87"/>
        <v>0</v>
      </c>
    </row>
    <row r="135" spans="1:9" ht="47.25" x14ac:dyDescent="0.25">
      <c r="A135" s="333" t="s">
        <v>371</v>
      </c>
      <c r="B135" s="334" t="s">
        <v>3</v>
      </c>
      <c r="C135" s="334" t="s">
        <v>176</v>
      </c>
      <c r="D135" s="334" t="s">
        <v>171</v>
      </c>
      <c r="E135" s="334" t="s">
        <v>377</v>
      </c>
      <c r="F135" s="334"/>
      <c r="G135" s="335">
        <f>G136</f>
        <v>5475.29486</v>
      </c>
      <c r="H135" s="335">
        <f t="shared" ref="H135:I135" si="88">H136</f>
        <v>0</v>
      </c>
      <c r="I135" s="335">
        <f t="shared" si="88"/>
        <v>0</v>
      </c>
    </row>
    <row r="136" spans="1:9" ht="47.25" x14ac:dyDescent="0.25">
      <c r="A136" s="336" t="s">
        <v>360</v>
      </c>
      <c r="B136" s="337" t="s">
        <v>3</v>
      </c>
      <c r="C136" s="337" t="s">
        <v>176</v>
      </c>
      <c r="D136" s="337" t="s">
        <v>171</v>
      </c>
      <c r="E136" s="337" t="s">
        <v>377</v>
      </c>
      <c r="F136" s="337" t="s">
        <v>361</v>
      </c>
      <c r="G136" s="338">
        <f>64.30176+5410.9931</f>
        <v>5475.29486</v>
      </c>
      <c r="H136" s="338">
        <v>0</v>
      </c>
      <c r="I136" s="338">
        <v>0</v>
      </c>
    </row>
    <row r="137" spans="1:9" ht="15.75" x14ac:dyDescent="0.25">
      <c r="A137" s="374" t="s">
        <v>105</v>
      </c>
      <c r="B137" s="373" t="s">
        <v>3</v>
      </c>
      <c r="C137" s="373" t="s">
        <v>176</v>
      </c>
      <c r="D137" s="373" t="s">
        <v>166</v>
      </c>
      <c r="E137" s="373"/>
      <c r="F137" s="373"/>
      <c r="G137" s="375">
        <f>G138</f>
        <v>159.86000000000001</v>
      </c>
      <c r="H137" s="375">
        <f t="shared" ref="H137:I137" si="89">H138</f>
        <v>35</v>
      </c>
      <c r="I137" s="375">
        <f t="shared" si="89"/>
        <v>35</v>
      </c>
    </row>
    <row r="138" spans="1:9" ht="31.5" x14ac:dyDescent="0.25">
      <c r="A138" s="333" t="s">
        <v>250</v>
      </c>
      <c r="B138" s="334" t="s">
        <v>3</v>
      </c>
      <c r="C138" s="334" t="s">
        <v>176</v>
      </c>
      <c r="D138" s="334" t="s">
        <v>166</v>
      </c>
      <c r="E138" s="334" t="s">
        <v>249</v>
      </c>
      <c r="F138" s="334"/>
      <c r="G138" s="335">
        <f>G139</f>
        <v>159.86000000000001</v>
      </c>
      <c r="H138" s="335">
        <f t="shared" ref="H138:I138" si="90">H139</f>
        <v>35</v>
      </c>
      <c r="I138" s="335">
        <f t="shared" si="90"/>
        <v>35</v>
      </c>
    </row>
    <row r="139" spans="1:9" ht="15.75" x14ac:dyDescent="0.25">
      <c r="A139" s="333" t="s">
        <v>267</v>
      </c>
      <c r="B139" s="334" t="s">
        <v>3</v>
      </c>
      <c r="C139" s="334" t="s">
        <v>176</v>
      </c>
      <c r="D139" s="334" t="s">
        <v>166</v>
      </c>
      <c r="E139" s="334" t="s">
        <v>266</v>
      </c>
      <c r="F139" s="334"/>
      <c r="G139" s="335">
        <f>G140</f>
        <v>159.86000000000001</v>
      </c>
      <c r="H139" s="335">
        <f t="shared" ref="H139:I139" si="91">H140</f>
        <v>35</v>
      </c>
      <c r="I139" s="335">
        <f t="shared" si="91"/>
        <v>35</v>
      </c>
    </row>
    <row r="140" spans="1:9" ht="15.75" x14ac:dyDescent="0.25">
      <c r="A140" s="333" t="s">
        <v>8</v>
      </c>
      <c r="B140" s="334" t="s">
        <v>3</v>
      </c>
      <c r="C140" s="334" t="s">
        <v>176</v>
      </c>
      <c r="D140" s="334" t="s">
        <v>166</v>
      </c>
      <c r="E140" s="334" t="s">
        <v>268</v>
      </c>
      <c r="F140" s="334"/>
      <c r="G140" s="335">
        <f>G141+G145</f>
        <v>159.86000000000001</v>
      </c>
      <c r="H140" s="335">
        <f t="shared" ref="H140:I140" si="92">H141+H145</f>
        <v>35</v>
      </c>
      <c r="I140" s="335">
        <f t="shared" si="92"/>
        <v>35</v>
      </c>
    </row>
    <row r="141" spans="1:9" ht="31.5" x14ac:dyDescent="0.25">
      <c r="A141" s="333" t="s">
        <v>425</v>
      </c>
      <c r="B141" s="334" t="s">
        <v>3</v>
      </c>
      <c r="C141" s="334" t="s">
        <v>176</v>
      </c>
      <c r="D141" s="334" t="s">
        <v>166</v>
      </c>
      <c r="E141" s="334" t="s">
        <v>269</v>
      </c>
      <c r="F141" s="334"/>
      <c r="G141" s="335">
        <f>G142</f>
        <v>124.86</v>
      </c>
      <c r="H141" s="335">
        <f t="shared" ref="H141:I141" si="93">H142</f>
        <v>0</v>
      </c>
      <c r="I141" s="335">
        <f t="shared" si="93"/>
        <v>0</v>
      </c>
    </row>
    <row r="142" spans="1:9" ht="78.75" x14ac:dyDescent="0.25">
      <c r="A142" s="333" t="s">
        <v>307</v>
      </c>
      <c r="B142" s="334" t="s">
        <v>3</v>
      </c>
      <c r="C142" s="334" t="s">
        <v>176</v>
      </c>
      <c r="D142" s="334" t="s">
        <v>166</v>
      </c>
      <c r="E142" s="334" t="s">
        <v>231</v>
      </c>
      <c r="F142" s="334"/>
      <c r="G142" s="335">
        <f>G143</f>
        <v>124.86</v>
      </c>
      <c r="H142" s="335">
        <f t="shared" ref="H142:I142" si="94">H143</f>
        <v>0</v>
      </c>
      <c r="I142" s="335">
        <f t="shared" si="94"/>
        <v>0</v>
      </c>
    </row>
    <row r="143" spans="1:9" ht="15.75" x14ac:dyDescent="0.25">
      <c r="A143" s="336" t="s">
        <v>356</v>
      </c>
      <c r="B143" s="337" t="s">
        <v>3</v>
      </c>
      <c r="C143" s="337" t="s">
        <v>176</v>
      </c>
      <c r="D143" s="337" t="s">
        <v>166</v>
      </c>
      <c r="E143" s="337" t="s">
        <v>231</v>
      </c>
      <c r="F143" s="337" t="s">
        <v>357</v>
      </c>
      <c r="G143" s="338">
        <v>124.86</v>
      </c>
      <c r="H143" s="338">
        <v>0</v>
      </c>
      <c r="I143" s="338">
        <v>0</v>
      </c>
    </row>
    <row r="144" spans="1:9" ht="15.75" x14ac:dyDescent="0.25">
      <c r="A144" s="333" t="s">
        <v>275</v>
      </c>
      <c r="B144" s="334" t="s">
        <v>3</v>
      </c>
      <c r="C144" s="334" t="s">
        <v>176</v>
      </c>
      <c r="D144" s="334" t="s">
        <v>166</v>
      </c>
      <c r="E144" s="334" t="s">
        <v>274</v>
      </c>
      <c r="F144" s="334"/>
      <c r="G144" s="335">
        <f>G145</f>
        <v>35</v>
      </c>
      <c r="H144" s="335">
        <f t="shared" ref="H144:I144" si="95">H145</f>
        <v>35</v>
      </c>
      <c r="I144" s="335">
        <f t="shared" si="95"/>
        <v>35</v>
      </c>
    </row>
    <row r="145" spans="1:11" ht="63" x14ac:dyDescent="0.25">
      <c r="A145" s="333" t="s">
        <v>303</v>
      </c>
      <c r="B145" s="334" t="s">
        <v>3</v>
      </c>
      <c r="C145" s="334" t="s">
        <v>176</v>
      </c>
      <c r="D145" s="334" t="s">
        <v>166</v>
      </c>
      <c r="E145" s="334" t="s">
        <v>229</v>
      </c>
      <c r="F145" s="334"/>
      <c r="G145" s="335">
        <f>G146</f>
        <v>35</v>
      </c>
      <c r="H145" s="335">
        <f t="shared" ref="H145:I145" si="96">H146</f>
        <v>35</v>
      </c>
      <c r="I145" s="335">
        <f t="shared" si="96"/>
        <v>35</v>
      </c>
    </row>
    <row r="146" spans="1:11" ht="47.25" x14ac:dyDescent="0.25">
      <c r="A146" s="336" t="s">
        <v>352</v>
      </c>
      <c r="B146" s="337" t="s">
        <v>3</v>
      </c>
      <c r="C146" s="337" t="s">
        <v>176</v>
      </c>
      <c r="D146" s="337" t="s">
        <v>166</v>
      </c>
      <c r="E146" s="337" t="s">
        <v>229</v>
      </c>
      <c r="F146" s="337" t="s">
        <v>353</v>
      </c>
      <c r="G146" s="338">
        <v>35</v>
      </c>
      <c r="H146" s="338">
        <v>35</v>
      </c>
      <c r="I146" s="338">
        <v>35</v>
      </c>
    </row>
    <row r="147" spans="1:11" ht="15.75" x14ac:dyDescent="0.25">
      <c r="A147" s="374" t="s">
        <v>106</v>
      </c>
      <c r="B147" s="373" t="s">
        <v>3</v>
      </c>
      <c r="C147" s="373" t="s">
        <v>176</v>
      </c>
      <c r="D147" s="373" t="s">
        <v>175</v>
      </c>
      <c r="E147" s="373"/>
      <c r="F147" s="373"/>
      <c r="G147" s="375">
        <f>G148+G169</f>
        <v>37719.764920000001</v>
      </c>
      <c r="H147" s="375">
        <f>H148+H169</f>
        <v>19048.131870000001</v>
      </c>
      <c r="I147" s="375">
        <v>17300</v>
      </c>
    </row>
    <row r="148" spans="1:11" ht="15.75" x14ac:dyDescent="0.25">
      <c r="A148" s="333" t="s">
        <v>280</v>
      </c>
      <c r="B148" s="334" t="s">
        <v>3</v>
      </c>
      <c r="C148" s="334" t="s">
        <v>176</v>
      </c>
      <c r="D148" s="334" t="s">
        <v>175</v>
      </c>
      <c r="E148" s="334" t="s">
        <v>279</v>
      </c>
      <c r="F148" s="334"/>
      <c r="G148" s="335">
        <f>G149</f>
        <v>37036.687989999999</v>
      </c>
      <c r="H148" s="335">
        <f>H149</f>
        <v>18300</v>
      </c>
      <c r="I148" s="335">
        <v>17300</v>
      </c>
    </row>
    <row r="149" spans="1:11" ht="94.5" x14ac:dyDescent="0.25">
      <c r="A149" s="333" t="s">
        <v>282</v>
      </c>
      <c r="B149" s="334" t="s">
        <v>3</v>
      </c>
      <c r="C149" s="334" t="s">
        <v>176</v>
      </c>
      <c r="D149" s="334" t="s">
        <v>175</v>
      </c>
      <c r="E149" s="334" t="s">
        <v>281</v>
      </c>
      <c r="F149" s="334"/>
      <c r="G149" s="335">
        <f>G150+G154</f>
        <v>37036.687989999999</v>
      </c>
      <c r="H149" s="335">
        <f>H150+H154</f>
        <v>18300</v>
      </c>
      <c r="I149" s="335">
        <v>17300</v>
      </c>
      <c r="K149" s="377"/>
    </row>
    <row r="150" spans="1:11" ht="31.5" x14ac:dyDescent="0.25">
      <c r="A150" s="333" t="s">
        <v>362</v>
      </c>
      <c r="B150" s="334" t="s">
        <v>3</v>
      </c>
      <c r="C150" s="334" t="s">
        <v>176</v>
      </c>
      <c r="D150" s="334" t="s">
        <v>175</v>
      </c>
      <c r="E150" s="334" t="s">
        <v>328</v>
      </c>
      <c r="F150" s="334"/>
      <c r="G150" s="335">
        <f>G151</f>
        <v>16865.94051</v>
      </c>
      <c r="H150" s="335">
        <f t="shared" ref="H150:I150" si="97">H151</f>
        <v>0</v>
      </c>
      <c r="I150" s="335">
        <f t="shared" si="97"/>
        <v>0</v>
      </c>
    </row>
    <row r="151" spans="1:11" ht="31.5" x14ac:dyDescent="0.25">
      <c r="A151" s="333" t="s">
        <v>363</v>
      </c>
      <c r="B151" s="334" t="s">
        <v>3</v>
      </c>
      <c r="C151" s="334" t="s">
        <v>176</v>
      </c>
      <c r="D151" s="334" t="s">
        <v>175</v>
      </c>
      <c r="E151" s="334" t="s">
        <v>364</v>
      </c>
      <c r="F151" s="334"/>
      <c r="G151" s="335">
        <f>G152</f>
        <v>16865.94051</v>
      </c>
      <c r="H151" s="335">
        <f t="shared" ref="H151:I151" si="98">H152</f>
        <v>0</v>
      </c>
      <c r="I151" s="335">
        <f t="shared" si="98"/>
        <v>0</v>
      </c>
    </row>
    <row r="152" spans="1:11" ht="31.5" x14ac:dyDescent="0.25">
      <c r="A152" s="333" t="s">
        <v>365</v>
      </c>
      <c r="B152" s="334" t="s">
        <v>3</v>
      </c>
      <c r="C152" s="334" t="s">
        <v>176</v>
      </c>
      <c r="D152" s="334" t="s">
        <v>175</v>
      </c>
      <c r="E152" s="334" t="s">
        <v>232</v>
      </c>
      <c r="F152" s="334"/>
      <c r="G152" s="335">
        <f>G153</f>
        <v>16865.94051</v>
      </c>
      <c r="H152" s="335">
        <f t="shared" ref="H152:I152" si="99">H153</f>
        <v>0</v>
      </c>
      <c r="I152" s="335">
        <f t="shared" si="99"/>
        <v>0</v>
      </c>
    </row>
    <row r="153" spans="1:11" ht="47.25" x14ac:dyDescent="0.25">
      <c r="A153" s="336" t="s">
        <v>352</v>
      </c>
      <c r="B153" s="337" t="s">
        <v>3</v>
      </c>
      <c r="C153" s="337" t="s">
        <v>176</v>
      </c>
      <c r="D153" s="337" t="s">
        <v>175</v>
      </c>
      <c r="E153" s="337" t="s">
        <v>232</v>
      </c>
      <c r="F153" s="337" t="s">
        <v>353</v>
      </c>
      <c r="G153" s="338">
        <f>16509.765+356.17551</f>
        <v>16865.94051</v>
      </c>
      <c r="H153" s="338">
        <v>0</v>
      </c>
      <c r="I153" s="338">
        <v>0</v>
      </c>
    </row>
    <row r="154" spans="1:11" ht="15.75" x14ac:dyDescent="0.25">
      <c r="A154" s="333" t="s">
        <v>284</v>
      </c>
      <c r="B154" s="334" t="s">
        <v>3</v>
      </c>
      <c r="C154" s="334" t="s">
        <v>176</v>
      </c>
      <c r="D154" s="334" t="s">
        <v>175</v>
      </c>
      <c r="E154" s="334" t="s">
        <v>283</v>
      </c>
      <c r="F154" s="334"/>
      <c r="G154" s="335">
        <f>G155</f>
        <v>20170.747479999998</v>
      </c>
      <c r="H154" s="335">
        <f t="shared" ref="H154:I154" si="100">H155</f>
        <v>18300</v>
      </c>
      <c r="I154" s="335">
        <f t="shared" si="100"/>
        <v>17300</v>
      </c>
    </row>
    <row r="155" spans="1:11" ht="63" x14ac:dyDescent="0.25">
      <c r="A155" s="333" t="s">
        <v>290</v>
      </c>
      <c r="B155" s="334" t="s">
        <v>3</v>
      </c>
      <c r="C155" s="334" t="s">
        <v>176</v>
      </c>
      <c r="D155" s="334" t="s">
        <v>175</v>
      </c>
      <c r="E155" s="334" t="s">
        <v>289</v>
      </c>
      <c r="F155" s="334"/>
      <c r="G155" s="335">
        <f>G156+G159+G164+G165+G167+G161</f>
        <v>20170.747479999998</v>
      </c>
      <c r="H155" s="335">
        <f>H156+H159+H164+H165+H167+H161</f>
        <v>18300</v>
      </c>
      <c r="I155" s="335">
        <f>I156+I159+I164+I165+I167+I161</f>
        <v>17300</v>
      </c>
      <c r="K155" s="377"/>
    </row>
    <row r="156" spans="1:11" ht="15.75" x14ac:dyDescent="0.25">
      <c r="A156" s="333" t="s">
        <v>308</v>
      </c>
      <c r="B156" s="334" t="s">
        <v>3</v>
      </c>
      <c r="C156" s="334" t="s">
        <v>176</v>
      </c>
      <c r="D156" s="334" t="s">
        <v>175</v>
      </c>
      <c r="E156" s="334" t="s">
        <v>233</v>
      </c>
      <c r="F156" s="334"/>
      <c r="G156" s="335">
        <f>G157+G158</f>
        <v>6710</v>
      </c>
      <c r="H156" s="335">
        <f t="shared" ref="H156:I156" si="101">H157+H158</f>
        <v>7600</v>
      </c>
      <c r="I156" s="335">
        <f t="shared" si="101"/>
        <v>7000</v>
      </c>
    </row>
    <row r="157" spans="1:11" ht="47.25" x14ac:dyDescent="0.2">
      <c r="A157" s="378" t="s">
        <v>352</v>
      </c>
      <c r="B157" s="337" t="s">
        <v>3</v>
      </c>
      <c r="C157" s="337" t="s">
        <v>176</v>
      </c>
      <c r="D157" s="337" t="s">
        <v>175</v>
      </c>
      <c r="E157" s="337" t="s">
        <v>233</v>
      </c>
      <c r="F157" s="337" t="s">
        <v>353</v>
      </c>
      <c r="G157" s="379">
        <f>6500+200</f>
        <v>6700</v>
      </c>
      <c r="H157" s="379">
        <v>7600</v>
      </c>
      <c r="I157" s="379">
        <v>7000</v>
      </c>
    </row>
    <row r="158" spans="1:11" ht="47.25" x14ac:dyDescent="0.2">
      <c r="A158" s="378" t="s">
        <v>352</v>
      </c>
      <c r="B158" s="337" t="s">
        <v>3</v>
      </c>
      <c r="C158" s="337" t="s">
        <v>176</v>
      </c>
      <c r="D158" s="337" t="s">
        <v>175</v>
      </c>
      <c r="E158" s="337" t="s">
        <v>233</v>
      </c>
      <c r="F158" s="337" t="s">
        <v>359</v>
      </c>
      <c r="G158" s="379">
        <v>10</v>
      </c>
      <c r="H158" s="379">
        <v>0</v>
      </c>
      <c r="I158" s="379">
        <v>0</v>
      </c>
    </row>
    <row r="159" spans="1:11" ht="15.75" x14ac:dyDescent="0.25">
      <c r="A159" s="333" t="s">
        <v>309</v>
      </c>
      <c r="B159" s="334" t="s">
        <v>3</v>
      </c>
      <c r="C159" s="334" t="s">
        <v>176</v>
      </c>
      <c r="D159" s="334" t="s">
        <v>175</v>
      </c>
      <c r="E159" s="334" t="s">
        <v>234</v>
      </c>
      <c r="F159" s="334"/>
      <c r="G159" s="335">
        <f>G160</f>
        <v>8871.3826399999998</v>
      </c>
      <c r="H159" s="335">
        <f t="shared" ref="H159:I159" si="102">H160</f>
        <v>10000</v>
      </c>
      <c r="I159" s="335">
        <f t="shared" si="102"/>
        <v>10000</v>
      </c>
    </row>
    <row r="160" spans="1:11" ht="47.25" x14ac:dyDescent="0.2">
      <c r="A160" s="336" t="s">
        <v>352</v>
      </c>
      <c r="B160" s="337" t="s">
        <v>3</v>
      </c>
      <c r="C160" s="337" t="s">
        <v>176</v>
      </c>
      <c r="D160" s="337" t="s">
        <v>175</v>
      </c>
      <c r="E160" s="337" t="s">
        <v>234</v>
      </c>
      <c r="F160" s="337" t="s">
        <v>353</v>
      </c>
      <c r="G160" s="365">
        <f>7047.36137-563.72381-356.17551-52.499-400-0.44752+600+500+900+237+959.86711</f>
        <v>8871.3826399999998</v>
      </c>
      <c r="H160" s="365">
        <v>10000</v>
      </c>
      <c r="I160" s="365">
        <v>10000</v>
      </c>
    </row>
    <row r="161" spans="1:9" ht="31.5" x14ac:dyDescent="0.2">
      <c r="A161" s="380" t="s">
        <v>438</v>
      </c>
      <c r="B161" s="337" t="s">
        <v>3</v>
      </c>
      <c r="C161" s="337" t="s">
        <v>176</v>
      </c>
      <c r="D161" s="337" t="s">
        <v>175</v>
      </c>
      <c r="E161" s="337" t="s">
        <v>437</v>
      </c>
      <c r="F161" s="337"/>
      <c r="G161" s="365">
        <f>G162</f>
        <v>200</v>
      </c>
      <c r="H161" s="365">
        <f t="shared" ref="H161:I161" si="103">H162</f>
        <v>400</v>
      </c>
      <c r="I161" s="365">
        <f t="shared" si="103"/>
        <v>0</v>
      </c>
    </row>
    <row r="162" spans="1:9" ht="47.25" x14ac:dyDescent="0.2">
      <c r="A162" s="336" t="s">
        <v>352</v>
      </c>
      <c r="B162" s="337" t="s">
        <v>3</v>
      </c>
      <c r="C162" s="337" t="s">
        <v>176</v>
      </c>
      <c r="D162" s="337" t="s">
        <v>175</v>
      </c>
      <c r="E162" s="337" t="s">
        <v>437</v>
      </c>
      <c r="F162" s="337" t="s">
        <v>353</v>
      </c>
      <c r="G162" s="365">
        <v>200</v>
      </c>
      <c r="H162" s="365">
        <v>400</v>
      </c>
      <c r="I162" s="365">
        <v>0</v>
      </c>
    </row>
    <row r="163" spans="1:9" ht="31.5" x14ac:dyDescent="0.25">
      <c r="A163" s="333" t="s">
        <v>310</v>
      </c>
      <c r="B163" s="334" t="s">
        <v>3</v>
      </c>
      <c r="C163" s="334" t="s">
        <v>176</v>
      </c>
      <c r="D163" s="334" t="s">
        <v>175</v>
      </c>
      <c r="E163" s="334" t="s">
        <v>235</v>
      </c>
      <c r="F163" s="334"/>
      <c r="G163" s="335">
        <f>G164</f>
        <v>0</v>
      </c>
      <c r="H163" s="335">
        <f t="shared" ref="H163:I163" si="104">H164</f>
        <v>200</v>
      </c>
      <c r="I163" s="335">
        <f t="shared" si="104"/>
        <v>200</v>
      </c>
    </row>
    <row r="164" spans="1:9" ht="47.25" x14ac:dyDescent="0.25">
      <c r="A164" s="336" t="s">
        <v>352</v>
      </c>
      <c r="B164" s="337" t="s">
        <v>3</v>
      </c>
      <c r="C164" s="337" t="s">
        <v>176</v>
      </c>
      <c r="D164" s="337" t="s">
        <v>175</v>
      </c>
      <c r="E164" s="337" t="s">
        <v>235</v>
      </c>
      <c r="F164" s="337" t="s">
        <v>353</v>
      </c>
      <c r="G164" s="338">
        <v>0</v>
      </c>
      <c r="H164" s="338">
        <v>200</v>
      </c>
      <c r="I164" s="338">
        <v>200</v>
      </c>
    </row>
    <row r="165" spans="1:9" ht="141.75" x14ac:dyDescent="0.25">
      <c r="A165" s="376" t="s">
        <v>311</v>
      </c>
      <c r="B165" s="334" t="s">
        <v>3</v>
      </c>
      <c r="C165" s="334" t="s">
        <v>176</v>
      </c>
      <c r="D165" s="334" t="s">
        <v>175</v>
      </c>
      <c r="E165" s="334" t="s">
        <v>237</v>
      </c>
      <c r="F165" s="334"/>
      <c r="G165" s="335">
        <f>G166</f>
        <v>1989.3650700000001</v>
      </c>
      <c r="H165" s="335">
        <f t="shared" ref="H165:I165" si="105">H166</f>
        <v>100</v>
      </c>
      <c r="I165" s="335">
        <f t="shared" si="105"/>
        <v>100</v>
      </c>
    </row>
    <row r="166" spans="1:9" ht="47.25" x14ac:dyDescent="0.25">
      <c r="A166" s="336" t="s">
        <v>352</v>
      </c>
      <c r="B166" s="337" t="s">
        <v>3</v>
      </c>
      <c r="C166" s="337" t="s">
        <v>176</v>
      </c>
      <c r="D166" s="337" t="s">
        <v>175</v>
      </c>
      <c r="E166" s="337" t="s">
        <v>237</v>
      </c>
      <c r="F166" s="337" t="s">
        <v>353</v>
      </c>
      <c r="G166" s="338">
        <f>1708.00026+281.36481</f>
        <v>1989.3650700000001</v>
      </c>
      <c r="H166" s="338">
        <v>100</v>
      </c>
      <c r="I166" s="338">
        <v>100</v>
      </c>
    </row>
    <row r="167" spans="1:9" ht="63" x14ac:dyDescent="0.25">
      <c r="A167" s="333" t="s">
        <v>312</v>
      </c>
      <c r="B167" s="334" t="s">
        <v>3</v>
      </c>
      <c r="C167" s="334" t="s">
        <v>176</v>
      </c>
      <c r="D167" s="334" t="s">
        <v>175</v>
      </c>
      <c r="E167" s="334" t="s">
        <v>238</v>
      </c>
      <c r="F167" s="334"/>
      <c r="G167" s="335">
        <f>G168</f>
        <v>2399.9997699999999</v>
      </c>
      <c r="H167" s="335">
        <f t="shared" ref="H167:I167" si="106">H168</f>
        <v>0</v>
      </c>
      <c r="I167" s="335">
        <f t="shared" si="106"/>
        <v>0</v>
      </c>
    </row>
    <row r="168" spans="1:9" ht="47.25" x14ac:dyDescent="0.25">
      <c r="A168" s="336" t="s">
        <v>352</v>
      </c>
      <c r="B168" s="337" t="s">
        <v>3</v>
      </c>
      <c r="C168" s="337" t="s">
        <v>176</v>
      </c>
      <c r="D168" s="337" t="s">
        <v>175</v>
      </c>
      <c r="E168" s="337" t="s">
        <v>238</v>
      </c>
      <c r="F168" s="337" t="s">
        <v>353</v>
      </c>
      <c r="G168" s="338">
        <f>1947.5+452.49977</f>
        <v>2399.9997699999999</v>
      </c>
      <c r="H168" s="338">
        <v>0</v>
      </c>
      <c r="I168" s="338">
        <v>0</v>
      </c>
    </row>
    <row r="169" spans="1:9" ht="31.5" x14ac:dyDescent="0.25">
      <c r="A169" s="333" t="s">
        <v>298</v>
      </c>
      <c r="B169" s="334" t="s">
        <v>3</v>
      </c>
      <c r="C169" s="334" t="s">
        <v>176</v>
      </c>
      <c r="D169" s="334" t="s">
        <v>175</v>
      </c>
      <c r="E169" s="334" t="s">
        <v>297</v>
      </c>
      <c r="F169" s="334"/>
      <c r="G169" s="335">
        <f>G170</f>
        <v>683.07693000000006</v>
      </c>
      <c r="H169" s="335">
        <f t="shared" ref="H169:I169" si="107">H170</f>
        <v>748.13187000000005</v>
      </c>
      <c r="I169" s="335">
        <f t="shared" si="107"/>
        <v>0</v>
      </c>
    </row>
    <row r="170" spans="1:9" ht="47.25" x14ac:dyDescent="0.25">
      <c r="A170" s="333" t="s">
        <v>314</v>
      </c>
      <c r="B170" s="334" t="s">
        <v>3</v>
      </c>
      <c r="C170" s="334" t="s">
        <v>176</v>
      </c>
      <c r="D170" s="334" t="s">
        <v>175</v>
      </c>
      <c r="E170" s="334" t="s">
        <v>313</v>
      </c>
      <c r="F170" s="334"/>
      <c r="G170" s="335">
        <f>G171</f>
        <v>683.07693000000006</v>
      </c>
      <c r="H170" s="335">
        <f t="shared" ref="H170:I170" si="108">H171</f>
        <v>748.13187000000005</v>
      </c>
      <c r="I170" s="335">
        <f t="shared" si="108"/>
        <v>0</v>
      </c>
    </row>
    <row r="171" spans="1:9" ht="63" x14ac:dyDescent="0.25">
      <c r="A171" s="333" t="s">
        <v>315</v>
      </c>
      <c r="B171" s="334" t="s">
        <v>3</v>
      </c>
      <c r="C171" s="334" t="s">
        <v>176</v>
      </c>
      <c r="D171" s="334" t="s">
        <v>175</v>
      </c>
      <c r="E171" s="334" t="s">
        <v>236</v>
      </c>
      <c r="F171" s="334"/>
      <c r="G171" s="335">
        <f>G172</f>
        <v>683.07693000000006</v>
      </c>
      <c r="H171" s="335">
        <f t="shared" ref="H171:I171" si="109">H172</f>
        <v>748.13187000000005</v>
      </c>
      <c r="I171" s="335">
        <f t="shared" si="109"/>
        <v>0</v>
      </c>
    </row>
    <row r="172" spans="1:9" ht="47.25" x14ac:dyDescent="0.25">
      <c r="A172" s="336" t="s">
        <v>352</v>
      </c>
      <c r="B172" s="337" t="s">
        <v>3</v>
      </c>
      <c r="C172" s="337" t="s">
        <v>176</v>
      </c>
      <c r="D172" s="337" t="s">
        <v>175</v>
      </c>
      <c r="E172" s="337" t="s">
        <v>236</v>
      </c>
      <c r="F172" s="337" t="s">
        <v>353</v>
      </c>
      <c r="G172" s="338">
        <v>683.07693000000006</v>
      </c>
      <c r="H172" s="338">
        <v>748.13187000000005</v>
      </c>
      <c r="I172" s="338">
        <v>0</v>
      </c>
    </row>
    <row r="173" spans="1:9" ht="15.75" x14ac:dyDescent="0.25">
      <c r="A173" s="374" t="s">
        <v>107</v>
      </c>
      <c r="B173" s="373" t="s">
        <v>3</v>
      </c>
      <c r="C173" s="373" t="s">
        <v>173</v>
      </c>
      <c r="D173" s="373" t="s">
        <v>168</v>
      </c>
      <c r="E173" s="373"/>
      <c r="F173" s="373"/>
      <c r="G173" s="375">
        <f>G174</f>
        <v>681.5</v>
      </c>
      <c r="H173" s="375">
        <f t="shared" ref="H173:I173" si="110">H174</f>
        <v>300</v>
      </c>
      <c r="I173" s="375">
        <f t="shared" si="110"/>
        <v>400</v>
      </c>
    </row>
    <row r="174" spans="1:9" ht="15.75" x14ac:dyDescent="0.25">
      <c r="A174" s="374" t="s">
        <v>174</v>
      </c>
      <c r="B174" s="373" t="s">
        <v>3</v>
      </c>
      <c r="C174" s="373" t="s">
        <v>173</v>
      </c>
      <c r="D174" s="373" t="s">
        <v>173</v>
      </c>
      <c r="E174" s="373"/>
      <c r="F174" s="373"/>
      <c r="G174" s="375">
        <f>G175</f>
        <v>681.5</v>
      </c>
      <c r="H174" s="375">
        <f t="shared" ref="H174:I174" si="111">H175</f>
        <v>300</v>
      </c>
      <c r="I174" s="375">
        <f t="shared" si="111"/>
        <v>400</v>
      </c>
    </row>
    <row r="175" spans="1:9" ht="15.75" x14ac:dyDescent="0.25">
      <c r="A175" s="333" t="s">
        <v>280</v>
      </c>
      <c r="B175" s="334" t="s">
        <v>3</v>
      </c>
      <c r="C175" s="334" t="s">
        <v>173</v>
      </c>
      <c r="D175" s="334" t="s">
        <v>173</v>
      </c>
      <c r="E175" s="334" t="s">
        <v>279</v>
      </c>
      <c r="F175" s="334"/>
      <c r="G175" s="335">
        <f>G176</f>
        <v>681.5</v>
      </c>
      <c r="H175" s="335">
        <f t="shared" ref="H175:I175" si="112">H176</f>
        <v>300</v>
      </c>
      <c r="I175" s="335">
        <f t="shared" si="112"/>
        <v>400</v>
      </c>
    </row>
    <row r="176" spans="1:9" ht="94.5" x14ac:dyDescent="0.25">
      <c r="A176" s="333" t="s">
        <v>282</v>
      </c>
      <c r="B176" s="334" t="s">
        <v>3</v>
      </c>
      <c r="C176" s="334" t="s">
        <v>173</v>
      </c>
      <c r="D176" s="334" t="s">
        <v>173</v>
      </c>
      <c r="E176" s="334" t="s">
        <v>281</v>
      </c>
      <c r="F176" s="334"/>
      <c r="G176" s="335">
        <f>G177</f>
        <v>681.5</v>
      </c>
      <c r="H176" s="335">
        <f t="shared" ref="H176:I176" si="113">H177</f>
        <v>300</v>
      </c>
      <c r="I176" s="335">
        <f t="shared" si="113"/>
        <v>400</v>
      </c>
    </row>
    <row r="177" spans="1:9" ht="15.75" x14ac:dyDescent="0.25">
      <c r="A177" s="333" t="s">
        <v>284</v>
      </c>
      <c r="B177" s="334" t="s">
        <v>3</v>
      </c>
      <c r="C177" s="334" t="s">
        <v>173</v>
      </c>
      <c r="D177" s="334" t="s">
        <v>173</v>
      </c>
      <c r="E177" s="334" t="s">
        <v>283</v>
      </c>
      <c r="F177" s="334"/>
      <c r="G177" s="335">
        <f>G178</f>
        <v>681.5</v>
      </c>
      <c r="H177" s="335">
        <f t="shared" ref="H177:I177" si="114">H178</f>
        <v>300</v>
      </c>
      <c r="I177" s="335">
        <f t="shared" si="114"/>
        <v>400</v>
      </c>
    </row>
    <row r="178" spans="1:9" ht="31.5" x14ac:dyDescent="0.25">
      <c r="A178" s="333" t="s">
        <v>317</v>
      </c>
      <c r="B178" s="334" t="s">
        <v>3</v>
      </c>
      <c r="C178" s="334" t="s">
        <v>173</v>
      </c>
      <c r="D178" s="334" t="s">
        <v>173</v>
      </c>
      <c r="E178" s="334" t="s">
        <v>316</v>
      </c>
      <c r="F178" s="334"/>
      <c r="G178" s="335">
        <f>G179+G181</f>
        <v>681.5</v>
      </c>
      <c r="H178" s="335">
        <f t="shared" ref="H178:I178" si="115">H179+H181</f>
        <v>300</v>
      </c>
      <c r="I178" s="335">
        <f t="shared" si="115"/>
        <v>400</v>
      </c>
    </row>
    <row r="179" spans="1:9" ht="31.5" x14ac:dyDescent="0.25">
      <c r="A179" s="333" t="s">
        <v>318</v>
      </c>
      <c r="B179" s="334" t="s">
        <v>3</v>
      </c>
      <c r="C179" s="334" t="s">
        <v>173</v>
      </c>
      <c r="D179" s="334" t="s">
        <v>173</v>
      </c>
      <c r="E179" s="334" t="s">
        <v>239</v>
      </c>
      <c r="F179" s="334"/>
      <c r="G179" s="335">
        <f>G180</f>
        <v>200</v>
      </c>
      <c r="H179" s="335">
        <f t="shared" ref="H179:I179" si="116">H180</f>
        <v>300</v>
      </c>
      <c r="I179" s="335">
        <f t="shared" si="116"/>
        <v>400</v>
      </c>
    </row>
    <row r="180" spans="1:9" ht="47.25" x14ac:dyDescent="0.25">
      <c r="A180" s="336" t="s">
        <v>352</v>
      </c>
      <c r="B180" s="337" t="s">
        <v>3</v>
      </c>
      <c r="C180" s="337" t="s">
        <v>173</v>
      </c>
      <c r="D180" s="337" t="s">
        <v>173</v>
      </c>
      <c r="E180" s="337" t="s">
        <v>239</v>
      </c>
      <c r="F180" s="337" t="s">
        <v>353</v>
      </c>
      <c r="G180" s="338">
        <v>200</v>
      </c>
      <c r="H180" s="338">
        <v>300</v>
      </c>
      <c r="I180" s="338">
        <v>400</v>
      </c>
    </row>
    <row r="181" spans="1:9" ht="47.25" x14ac:dyDescent="0.25">
      <c r="A181" s="333" t="s">
        <v>319</v>
      </c>
      <c r="B181" s="334" t="s">
        <v>3</v>
      </c>
      <c r="C181" s="334" t="s">
        <v>173</v>
      </c>
      <c r="D181" s="334" t="s">
        <v>173</v>
      </c>
      <c r="E181" s="334" t="s">
        <v>240</v>
      </c>
      <c r="F181" s="334"/>
      <c r="G181" s="335">
        <f>G182</f>
        <v>481.5</v>
      </c>
      <c r="H181" s="335">
        <f t="shared" ref="H181:I181" si="117">H182</f>
        <v>0</v>
      </c>
      <c r="I181" s="335">
        <f t="shared" si="117"/>
        <v>0</v>
      </c>
    </row>
    <row r="182" spans="1:9" ht="94.5" x14ac:dyDescent="0.25">
      <c r="A182" s="336" t="s">
        <v>350</v>
      </c>
      <c r="B182" s="337" t="s">
        <v>3</v>
      </c>
      <c r="C182" s="337" t="s">
        <v>173</v>
      </c>
      <c r="D182" s="337" t="s">
        <v>173</v>
      </c>
      <c r="E182" s="337" t="s">
        <v>240</v>
      </c>
      <c r="F182" s="337" t="s">
        <v>351</v>
      </c>
      <c r="G182" s="338">
        <f>390.6+50.9+40</f>
        <v>481.5</v>
      </c>
      <c r="H182" s="338">
        <v>0</v>
      </c>
      <c r="I182" s="338">
        <v>0</v>
      </c>
    </row>
    <row r="183" spans="1:9" ht="15.75" x14ac:dyDescent="0.25">
      <c r="A183" s="374" t="s">
        <v>109</v>
      </c>
      <c r="B183" s="373" t="s">
        <v>3</v>
      </c>
      <c r="C183" s="373" t="s">
        <v>172</v>
      </c>
      <c r="D183" s="373" t="s">
        <v>168</v>
      </c>
      <c r="E183" s="373"/>
      <c r="F183" s="373"/>
      <c r="G183" s="375">
        <f>G184</f>
        <v>11500.339</v>
      </c>
      <c r="H183" s="375">
        <f t="shared" ref="H183:I183" si="118">H184</f>
        <v>11065.2</v>
      </c>
      <c r="I183" s="375">
        <f t="shared" si="118"/>
        <v>11125.2006</v>
      </c>
    </row>
    <row r="184" spans="1:9" ht="15.75" x14ac:dyDescent="0.25">
      <c r="A184" s="374" t="s">
        <v>110</v>
      </c>
      <c r="B184" s="373" t="s">
        <v>3</v>
      </c>
      <c r="C184" s="373" t="s">
        <v>172</v>
      </c>
      <c r="D184" s="373" t="s">
        <v>171</v>
      </c>
      <c r="E184" s="373"/>
      <c r="F184" s="373"/>
      <c r="G184" s="375">
        <f>G185</f>
        <v>11500.339</v>
      </c>
      <c r="H184" s="375">
        <f t="shared" ref="H184:I184" si="119">H185</f>
        <v>11065.2</v>
      </c>
      <c r="I184" s="375">
        <f t="shared" si="119"/>
        <v>11125.2006</v>
      </c>
    </row>
    <row r="185" spans="1:9" ht="15.75" x14ac:dyDescent="0.25">
      <c r="A185" s="333" t="s">
        <v>280</v>
      </c>
      <c r="B185" s="334" t="s">
        <v>3</v>
      </c>
      <c r="C185" s="334" t="s">
        <v>172</v>
      </c>
      <c r="D185" s="334" t="s">
        <v>171</v>
      </c>
      <c r="E185" s="334" t="s">
        <v>279</v>
      </c>
      <c r="F185" s="334"/>
      <c r="G185" s="335">
        <f>G186</f>
        <v>11500.339</v>
      </c>
      <c r="H185" s="335">
        <f t="shared" ref="H185:I185" si="120">H186</f>
        <v>11065.2</v>
      </c>
      <c r="I185" s="335">
        <f t="shared" si="120"/>
        <v>11125.2006</v>
      </c>
    </row>
    <row r="186" spans="1:9" ht="94.5" x14ac:dyDescent="0.25">
      <c r="A186" s="333" t="s">
        <v>282</v>
      </c>
      <c r="B186" s="334" t="s">
        <v>3</v>
      </c>
      <c r="C186" s="334" t="s">
        <v>172</v>
      </c>
      <c r="D186" s="334" t="s">
        <v>171</v>
      </c>
      <c r="E186" s="334" t="s">
        <v>281</v>
      </c>
      <c r="F186" s="334"/>
      <c r="G186" s="335">
        <f>G187</f>
        <v>11500.339</v>
      </c>
      <c r="H186" s="335">
        <f t="shared" ref="H186:I186" si="121">H187</f>
        <v>11065.2</v>
      </c>
      <c r="I186" s="335">
        <f t="shared" si="121"/>
        <v>11125.2006</v>
      </c>
    </row>
    <row r="187" spans="1:9" ht="15.75" x14ac:dyDescent="0.25">
      <c r="A187" s="333" t="s">
        <v>284</v>
      </c>
      <c r="B187" s="334" t="s">
        <v>3</v>
      </c>
      <c r="C187" s="334" t="s">
        <v>172</v>
      </c>
      <c r="D187" s="334" t="s">
        <v>171</v>
      </c>
      <c r="E187" s="334" t="s">
        <v>283</v>
      </c>
      <c r="F187" s="334"/>
      <c r="G187" s="335">
        <f>G188</f>
        <v>11500.339</v>
      </c>
      <c r="H187" s="335">
        <f t="shared" ref="H187:I187" si="122">H188</f>
        <v>11065.2</v>
      </c>
      <c r="I187" s="335">
        <f t="shared" si="122"/>
        <v>11125.2006</v>
      </c>
    </row>
    <row r="188" spans="1:9" ht="47.25" x14ac:dyDescent="0.25">
      <c r="A188" s="333" t="s">
        <v>321</v>
      </c>
      <c r="B188" s="334" t="s">
        <v>3</v>
      </c>
      <c r="C188" s="334" t="s">
        <v>172</v>
      </c>
      <c r="D188" s="334" t="s">
        <v>171</v>
      </c>
      <c r="E188" s="334" t="s">
        <v>320</v>
      </c>
      <c r="F188" s="334"/>
      <c r="G188" s="335">
        <f>G189+G193+G196+G198</f>
        <v>11500.339</v>
      </c>
      <c r="H188" s="335">
        <f t="shared" ref="H188:I188" si="123">H189+H193+H196+H198</f>
        <v>11065.2</v>
      </c>
      <c r="I188" s="335">
        <f t="shared" si="123"/>
        <v>11125.2006</v>
      </c>
    </row>
    <row r="189" spans="1:9" ht="47.25" x14ac:dyDescent="0.25">
      <c r="A189" s="333" t="s">
        <v>322</v>
      </c>
      <c r="B189" s="334" t="s">
        <v>3</v>
      </c>
      <c r="C189" s="334" t="s">
        <v>172</v>
      </c>
      <c r="D189" s="334" t="s">
        <v>171</v>
      </c>
      <c r="E189" s="334" t="s">
        <v>241</v>
      </c>
      <c r="F189" s="334"/>
      <c r="G189" s="335">
        <f>SUM(G190:G192)</f>
        <v>6479.4</v>
      </c>
      <c r="H189" s="335">
        <f t="shared" ref="H189:I189" si="124">SUM(H190:H192)</f>
        <v>6272.8</v>
      </c>
      <c r="I189" s="335">
        <f t="shared" si="124"/>
        <v>6282.8006000000005</v>
      </c>
    </row>
    <row r="190" spans="1:9" ht="94.5" x14ac:dyDescent="0.25">
      <c r="A190" s="336" t="s">
        <v>350</v>
      </c>
      <c r="B190" s="337" t="s">
        <v>3</v>
      </c>
      <c r="C190" s="337" t="s">
        <v>172</v>
      </c>
      <c r="D190" s="337" t="s">
        <v>171</v>
      </c>
      <c r="E190" s="337" t="s">
        <v>241</v>
      </c>
      <c r="F190" s="337" t="s">
        <v>351</v>
      </c>
      <c r="G190" s="338">
        <f>4837.4-59.2934-17.9066+59.2934+17.9066</f>
        <v>4837.3999999999996</v>
      </c>
      <c r="H190" s="338">
        <f>4720-59.2934-17.9066</f>
        <v>4642.8</v>
      </c>
      <c r="I190" s="338">
        <f>4720-59.2934-17.906</f>
        <v>4642.8006000000005</v>
      </c>
    </row>
    <row r="191" spans="1:9" ht="47.25" x14ac:dyDescent="0.25">
      <c r="A191" s="336" t="s">
        <v>352</v>
      </c>
      <c r="B191" s="337" t="s">
        <v>3</v>
      </c>
      <c r="C191" s="337" t="s">
        <v>172</v>
      </c>
      <c r="D191" s="337" t="s">
        <v>171</v>
      </c>
      <c r="E191" s="337" t="s">
        <v>241</v>
      </c>
      <c r="F191" s="337" t="s">
        <v>353</v>
      </c>
      <c r="G191" s="338">
        <f>1587+20+30</f>
        <v>1637</v>
      </c>
      <c r="H191" s="338">
        <v>1630</v>
      </c>
      <c r="I191" s="338">
        <v>1640</v>
      </c>
    </row>
    <row r="192" spans="1:9" ht="47.25" x14ac:dyDescent="0.25">
      <c r="A192" s="336" t="s">
        <v>352</v>
      </c>
      <c r="B192" s="337" t="s">
        <v>3</v>
      </c>
      <c r="C192" s="337" t="s">
        <v>172</v>
      </c>
      <c r="D192" s="337" t="s">
        <v>171</v>
      </c>
      <c r="E192" s="337" t="s">
        <v>241</v>
      </c>
      <c r="F192" s="337" t="s">
        <v>359</v>
      </c>
      <c r="G192" s="338">
        <v>5</v>
      </c>
      <c r="H192" s="338">
        <v>0</v>
      </c>
      <c r="I192" s="338">
        <v>0</v>
      </c>
    </row>
    <row r="193" spans="1:9" ht="31.5" x14ac:dyDescent="0.25">
      <c r="A193" s="333" t="s">
        <v>323</v>
      </c>
      <c r="B193" s="334" t="s">
        <v>3</v>
      </c>
      <c r="C193" s="334" t="s">
        <v>172</v>
      </c>
      <c r="D193" s="334" t="s">
        <v>171</v>
      </c>
      <c r="E193" s="334" t="s">
        <v>242</v>
      </c>
      <c r="F193" s="334"/>
      <c r="G193" s="335">
        <f>SUM(G194:G195)</f>
        <v>1019.74</v>
      </c>
      <c r="H193" s="335">
        <f t="shared" ref="H193:I193" si="125">SUM(H194:H195)</f>
        <v>903</v>
      </c>
      <c r="I193" s="335">
        <f t="shared" si="125"/>
        <v>903</v>
      </c>
    </row>
    <row r="194" spans="1:9" ht="94.5" x14ac:dyDescent="0.25">
      <c r="A194" s="336" t="s">
        <v>350</v>
      </c>
      <c r="B194" s="337" t="s">
        <v>3</v>
      </c>
      <c r="C194" s="337" t="s">
        <v>172</v>
      </c>
      <c r="D194" s="337" t="s">
        <v>171</v>
      </c>
      <c r="E194" s="337" t="s">
        <v>242</v>
      </c>
      <c r="F194" s="337" t="s">
        <v>351</v>
      </c>
      <c r="G194" s="338">
        <v>677.54</v>
      </c>
      <c r="H194" s="338">
        <v>687</v>
      </c>
      <c r="I194" s="338">
        <v>687</v>
      </c>
    </row>
    <row r="195" spans="1:9" ht="47.25" x14ac:dyDescent="0.25">
      <c r="A195" s="336" t="s">
        <v>352</v>
      </c>
      <c r="B195" s="337" t="s">
        <v>3</v>
      </c>
      <c r="C195" s="337" t="s">
        <v>172</v>
      </c>
      <c r="D195" s="337" t="s">
        <v>171</v>
      </c>
      <c r="E195" s="337" t="s">
        <v>242</v>
      </c>
      <c r="F195" s="337" t="s">
        <v>353</v>
      </c>
      <c r="G195" s="338">
        <v>342.2</v>
      </c>
      <c r="H195" s="338">
        <v>216</v>
      </c>
      <c r="I195" s="338">
        <v>216</v>
      </c>
    </row>
    <row r="196" spans="1:9" ht="47.25" x14ac:dyDescent="0.25">
      <c r="A196" s="333" t="s">
        <v>324</v>
      </c>
      <c r="B196" s="334" t="s">
        <v>3</v>
      </c>
      <c r="C196" s="334" t="s">
        <v>172</v>
      </c>
      <c r="D196" s="334" t="s">
        <v>171</v>
      </c>
      <c r="E196" s="334" t="s">
        <v>243</v>
      </c>
      <c r="F196" s="334"/>
      <c r="G196" s="335">
        <f>G197</f>
        <v>635</v>
      </c>
      <c r="H196" s="335">
        <f t="shared" ref="H196:I196" si="126">H197</f>
        <v>600</v>
      </c>
      <c r="I196" s="335">
        <f t="shared" si="126"/>
        <v>650</v>
      </c>
    </row>
    <row r="197" spans="1:9" ht="47.25" x14ac:dyDescent="0.25">
      <c r="A197" s="336" t="s">
        <v>352</v>
      </c>
      <c r="B197" s="337" t="s">
        <v>3</v>
      </c>
      <c r="C197" s="337" t="s">
        <v>172</v>
      </c>
      <c r="D197" s="337" t="s">
        <v>171</v>
      </c>
      <c r="E197" s="337" t="s">
        <v>243</v>
      </c>
      <c r="F197" s="337" t="s">
        <v>353</v>
      </c>
      <c r="G197" s="338">
        <f>510+80+45</f>
        <v>635</v>
      </c>
      <c r="H197" s="338">
        <v>600</v>
      </c>
      <c r="I197" s="338">
        <v>650</v>
      </c>
    </row>
    <row r="198" spans="1:9" ht="141.75" x14ac:dyDescent="0.25">
      <c r="A198" s="376" t="s">
        <v>325</v>
      </c>
      <c r="B198" s="334" t="s">
        <v>3</v>
      </c>
      <c r="C198" s="334" t="s">
        <v>172</v>
      </c>
      <c r="D198" s="334" t="s">
        <v>171</v>
      </c>
      <c r="E198" s="334" t="s">
        <v>244</v>
      </c>
      <c r="F198" s="334"/>
      <c r="G198" s="335">
        <f>G199</f>
        <v>3366.1990000000001</v>
      </c>
      <c r="H198" s="335">
        <f t="shared" ref="H198:I198" si="127">H199</f>
        <v>3289.4</v>
      </c>
      <c r="I198" s="335">
        <f t="shared" si="127"/>
        <v>3289.4</v>
      </c>
    </row>
    <row r="199" spans="1:9" ht="94.5" x14ac:dyDescent="0.25">
      <c r="A199" s="336" t="s">
        <v>350</v>
      </c>
      <c r="B199" s="337" t="s">
        <v>3</v>
      </c>
      <c r="C199" s="337" t="s">
        <v>172</v>
      </c>
      <c r="D199" s="337" t="s">
        <v>171</v>
      </c>
      <c r="E199" s="337" t="s">
        <v>244</v>
      </c>
      <c r="F199" s="337" t="s">
        <v>351</v>
      </c>
      <c r="G199" s="338">
        <f>3135+154.4+58.986+17.813</f>
        <v>3366.1990000000001</v>
      </c>
      <c r="H199" s="338">
        <f>3135+154.4</f>
        <v>3289.4</v>
      </c>
      <c r="I199" s="338">
        <f>3135+154.4</f>
        <v>3289.4</v>
      </c>
    </row>
    <row r="200" spans="1:9" ht="15.75" x14ac:dyDescent="0.25">
      <c r="A200" s="374" t="s">
        <v>20</v>
      </c>
      <c r="B200" s="373" t="s">
        <v>3</v>
      </c>
      <c r="C200" s="373" t="s">
        <v>170</v>
      </c>
      <c r="D200" s="373" t="s">
        <v>168</v>
      </c>
      <c r="E200" s="373"/>
      <c r="F200" s="373"/>
      <c r="G200" s="375">
        <f t="shared" ref="G200:G206" si="128">G201</f>
        <v>899.96799999999996</v>
      </c>
      <c r="H200" s="375">
        <f t="shared" ref="H200:I200" si="129">H201</f>
        <v>920.82799999999997</v>
      </c>
      <c r="I200" s="375">
        <f t="shared" si="129"/>
        <v>957.66099999999994</v>
      </c>
    </row>
    <row r="201" spans="1:9" ht="15.75" x14ac:dyDescent="0.25">
      <c r="A201" s="374" t="s">
        <v>32</v>
      </c>
      <c r="B201" s="373" t="s">
        <v>3</v>
      </c>
      <c r="C201" s="373" t="s">
        <v>170</v>
      </c>
      <c r="D201" s="373" t="s">
        <v>171</v>
      </c>
      <c r="E201" s="373"/>
      <c r="F201" s="373"/>
      <c r="G201" s="375">
        <f t="shared" si="128"/>
        <v>899.96799999999996</v>
      </c>
      <c r="H201" s="375">
        <f t="shared" ref="H201:I201" si="130">H202</f>
        <v>920.82799999999997</v>
      </c>
      <c r="I201" s="375">
        <f t="shared" si="130"/>
        <v>957.66099999999994</v>
      </c>
    </row>
    <row r="202" spans="1:9" ht="31.5" x14ac:dyDescent="0.25">
      <c r="A202" s="333" t="s">
        <v>250</v>
      </c>
      <c r="B202" s="334" t="s">
        <v>3</v>
      </c>
      <c r="C202" s="334" t="s">
        <v>170</v>
      </c>
      <c r="D202" s="334" t="s">
        <v>171</v>
      </c>
      <c r="E202" s="334" t="s">
        <v>249</v>
      </c>
      <c r="F202" s="334"/>
      <c r="G202" s="335">
        <f t="shared" si="128"/>
        <v>899.96799999999996</v>
      </c>
      <c r="H202" s="335">
        <f t="shared" ref="H202:I202" si="131">H203</f>
        <v>920.82799999999997</v>
      </c>
      <c r="I202" s="335">
        <f t="shared" si="131"/>
        <v>957.66099999999994</v>
      </c>
    </row>
    <row r="203" spans="1:9" ht="15.75" x14ac:dyDescent="0.25">
      <c r="A203" s="333" t="s">
        <v>267</v>
      </c>
      <c r="B203" s="334" t="s">
        <v>3</v>
      </c>
      <c r="C203" s="334" t="s">
        <v>170</v>
      </c>
      <c r="D203" s="334" t="s">
        <v>171</v>
      </c>
      <c r="E203" s="334" t="s">
        <v>266</v>
      </c>
      <c r="F203" s="334"/>
      <c r="G203" s="335">
        <f t="shared" si="128"/>
        <v>899.96799999999996</v>
      </c>
      <c r="H203" s="335">
        <f t="shared" ref="H203:I203" si="132">H204</f>
        <v>920.82799999999997</v>
      </c>
      <c r="I203" s="335">
        <f t="shared" si="132"/>
        <v>957.66099999999994</v>
      </c>
    </row>
    <row r="204" spans="1:9" ht="15.75" x14ac:dyDescent="0.25">
      <c r="A204" s="333" t="s">
        <v>8</v>
      </c>
      <c r="B204" s="334" t="s">
        <v>3</v>
      </c>
      <c r="C204" s="334" t="s">
        <v>170</v>
      </c>
      <c r="D204" s="334" t="s">
        <v>171</v>
      </c>
      <c r="E204" s="334" t="s">
        <v>268</v>
      </c>
      <c r="F204" s="334"/>
      <c r="G204" s="335">
        <f t="shared" si="128"/>
        <v>899.96799999999996</v>
      </c>
      <c r="H204" s="335">
        <f t="shared" ref="H204:I204" si="133">H205</f>
        <v>920.82799999999997</v>
      </c>
      <c r="I204" s="335">
        <f t="shared" si="133"/>
        <v>957.66099999999994</v>
      </c>
    </row>
    <row r="205" spans="1:9" ht="15.75" x14ac:dyDescent="0.25">
      <c r="A205" s="333" t="s">
        <v>275</v>
      </c>
      <c r="B205" s="334" t="s">
        <v>3</v>
      </c>
      <c r="C205" s="334" t="s">
        <v>170</v>
      </c>
      <c r="D205" s="334" t="s">
        <v>171</v>
      </c>
      <c r="E205" s="334" t="s">
        <v>274</v>
      </c>
      <c r="F205" s="334"/>
      <c r="G205" s="335">
        <f t="shared" si="128"/>
        <v>899.96799999999996</v>
      </c>
      <c r="H205" s="335">
        <f t="shared" ref="H205:I205" si="134">H206</f>
        <v>920.82799999999997</v>
      </c>
      <c r="I205" s="335">
        <f t="shared" si="134"/>
        <v>957.66099999999994</v>
      </c>
    </row>
    <row r="206" spans="1:9" ht="31.5" x14ac:dyDescent="0.25">
      <c r="A206" s="333" t="s">
        <v>326</v>
      </c>
      <c r="B206" s="334" t="s">
        <v>3</v>
      </c>
      <c r="C206" s="334" t="s">
        <v>170</v>
      </c>
      <c r="D206" s="334" t="s">
        <v>171</v>
      </c>
      <c r="E206" s="334" t="s">
        <v>245</v>
      </c>
      <c r="F206" s="334"/>
      <c r="G206" s="335">
        <f t="shared" si="128"/>
        <v>899.96799999999996</v>
      </c>
      <c r="H206" s="335">
        <f t="shared" ref="H206:I206" si="135">H207</f>
        <v>920.82799999999997</v>
      </c>
      <c r="I206" s="335">
        <f t="shared" si="135"/>
        <v>957.66099999999994</v>
      </c>
    </row>
    <row r="207" spans="1:9" ht="31.5" x14ac:dyDescent="0.25">
      <c r="A207" s="336" t="s">
        <v>354</v>
      </c>
      <c r="B207" s="337" t="s">
        <v>3</v>
      </c>
      <c r="C207" s="337" t="s">
        <v>170</v>
      </c>
      <c r="D207" s="337" t="s">
        <v>171</v>
      </c>
      <c r="E207" s="337" t="s">
        <v>245</v>
      </c>
      <c r="F207" s="337" t="s">
        <v>355</v>
      </c>
      <c r="G207" s="338">
        <f>890.432+9.536</f>
        <v>899.96799999999996</v>
      </c>
      <c r="H207" s="338">
        <v>920.82799999999997</v>
      </c>
      <c r="I207" s="338">
        <v>957.66099999999994</v>
      </c>
    </row>
    <row r="208" spans="1:9" ht="31.5" x14ac:dyDescent="0.25">
      <c r="A208" s="374" t="s">
        <v>111</v>
      </c>
      <c r="B208" s="373" t="s">
        <v>3</v>
      </c>
      <c r="C208" s="373" t="s">
        <v>167</v>
      </c>
      <c r="D208" s="373" t="s">
        <v>168</v>
      </c>
      <c r="E208" s="373"/>
      <c r="F208" s="373"/>
      <c r="G208" s="375">
        <f t="shared" ref="G208:G214" si="136">G209</f>
        <v>990</v>
      </c>
      <c r="H208" s="375">
        <f t="shared" ref="H208:I208" si="137">H209</f>
        <v>1100</v>
      </c>
      <c r="I208" s="375">
        <f t="shared" si="137"/>
        <v>1000</v>
      </c>
    </row>
    <row r="209" spans="1:9" ht="15.75" x14ac:dyDescent="0.25">
      <c r="A209" s="374" t="s">
        <v>113</v>
      </c>
      <c r="B209" s="373" t="s">
        <v>3</v>
      </c>
      <c r="C209" s="373" t="s">
        <v>167</v>
      </c>
      <c r="D209" s="373" t="s">
        <v>166</v>
      </c>
      <c r="E209" s="373"/>
      <c r="F209" s="373"/>
      <c r="G209" s="375">
        <f t="shared" si="136"/>
        <v>990</v>
      </c>
      <c r="H209" s="375">
        <f t="shared" ref="H209:I209" si="138">H210</f>
        <v>1100</v>
      </c>
      <c r="I209" s="375">
        <f t="shared" si="138"/>
        <v>1000</v>
      </c>
    </row>
    <row r="210" spans="1:9" ht="15.75" x14ac:dyDescent="0.25">
      <c r="A210" s="333" t="s">
        <v>280</v>
      </c>
      <c r="B210" s="334" t="s">
        <v>3</v>
      </c>
      <c r="C210" s="334" t="s">
        <v>167</v>
      </c>
      <c r="D210" s="334" t="s">
        <v>166</v>
      </c>
      <c r="E210" s="334" t="s">
        <v>279</v>
      </c>
      <c r="F210" s="334"/>
      <c r="G210" s="335">
        <f t="shared" si="136"/>
        <v>990</v>
      </c>
      <c r="H210" s="335">
        <f t="shared" ref="H210:I210" si="139">H211</f>
        <v>1100</v>
      </c>
      <c r="I210" s="335">
        <f t="shared" si="139"/>
        <v>1000</v>
      </c>
    </row>
    <row r="211" spans="1:9" ht="94.5" x14ac:dyDescent="0.25">
      <c r="A211" s="333" t="s">
        <v>282</v>
      </c>
      <c r="B211" s="334" t="s">
        <v>3</v>
      </c>
      <c r="C211" s="334" t="s">
        <v>167</v>
      </c>
      <c r="D211" s="334" t="s">
        <v>166</v>
      </c>
      <c r="E211" s="334" t="s">
        <v>281</v>
      </c>
      <c r="F211" s="334"/>
      <c r="G211" s="335">
        <f t="shared" si="136"/>
        <v>990</v>
      </c>
      <c r="H211" s="335">
        <f t="shared" ref="H211:I211" si="140">H212</f>
        <v>1100</v>
      </c>
      <c r="I211" s="335">
        <f t="shared" si="140"/>
        <v>1000</v>
      </c>
    </row>
    <row r="212" spans="1:9" ht="15.75" x14ac:dyDescent="0.25">
      <c r="A212" s="333" t="s">
        <v>284</v>
      </c>
      <c r="B212" s="334" t="s">
        <v>3</v>
      </c>
      <c r="C212" s="334" t="s">
        <v>167</v>
      </c>
      <c r="D212" s="334" t="s">
        <v>166</v>
      </c>
      <c r="E212" s="334" t="s">
        <v>283</v>
      </c>
      <c r="F212" s="334"/>
      <c r="G212" s="335">
        <f t="shared" si="136"/>
        <v>990</v>
      </c>
      <c r="H212" s="335">
        <f t="shared" ref="H212:I212" si="141">H213</f>
        <v>1100</v>
      </c>
      <c r="I212" s="335">
        <f t="shared" si="141"/>
        <v>1000</v>
      </c>
    </row>
    <row r="213" spans="1:9" ht="47.25" x14ac:dyDescent="0.25">
      <c r="A213" s="333" t="s">
        <v>321</v>
      </c>
      <c r="B213" s="334" t="s">
        <v>3</v>
      </c>
      <c r="C213" s="334" t="s">
        <v>167</v>
      </c>
      <c r="D213" s="334" t="s">
        <v>166</v>
      </c>
      <c r="E213" s="334" t="s">
        <v>320</v>
      </c>
      <c r="F213" s="334"/>
      <c r="G213" s="335">
        <f t="shared" si="136"/>
        <v>990</v>
      </c>
      <c r="H213" s="335">
        <f t="shared" ref="H213:I213" si="142">H214</f>
        <v>1100</v>
      </c>
      <c r="I213" s="335">
        <f t="shared" si="142"/>
        <v>1000</v>
      </c>
    </row>
    <row r="214" spans="1:9" ht="47.25" x14ac:dyDescent="0.25">
      <c r="A214" s="333" t="s">
        <v>327</v>
      </c>
      <c r="B214" s="334" t="s">
        <v>3</v>
      </c>
      <c r="C214" s="334" t="s">
        <v>167</v>
      </c>
      <c r="D214" s="334" t="s">
        <v>166</v>
      </c>
      <c r="E214" s="334" t="s">
        <v>246</v>
      </c>
      <c r="F214" s="334"/>
      <c r="G214" s="335">
        <f t="shared" si="136"/>
        <v>990</v>
      </c>
      <c r="H214" s="335">
        <f t="shared" ref="H214:I214" si="143">H215</f>
        <v>1100</v>
      </c>
      <c r="I214" s="335">
        <f t="shared" si="143"/>
        <v>1000</v>
      </c>
    </row>
    <row r="215" spans="1:9" ht="47.25" x14ac:dyDescent="0.25">
      <c r="A215" s="336" t="s">
        <v>352</v>
      </c>
      <c r="B215" s="337" t="s">
        <v>3</v>
      </c>
      <c r="C215" s="337" t="s">
        <v>167</v>
      </c>
      <c r="D215" s="337" t="s">
        <v>166</v>
      </c>
      <c r="E215" s="337" t="s">
        <v>246</v>
      </c>
      <c r="F215" s="337" t="s">
        <v>353</v>
      </c>
      <c r="G215" s="338">
        <v>990</v>
      </c>
      <c r="H215" s="338">
        <v>1100</v>
      </c>
      <c r="I215" s="338">
        <v>1000</v>
      </c>
    </row>
    <row r="216" spans="1:9" ht="15.75" x14ac:dyDescent="0.25">
      <c r="A216" s="381" t="s">
        <v>165</v>
      </c>
      <c r="B216" s="373"/>
      <c r="C216" s="373"/>
      <c r="D216" s="373"/>
      <c r="E216" s="373"/>
      <c r="F216" s="373"/>
      <c r="G216" s="375">
        <f>G12+G39+G50+G57+G67+G75+G83+G99+G109+G137+G147+G174+G183+G208+G200</f>
        <v>116223.87677999999</v>
      </c>
      <c r="H216" s="375">
        <f t="shared" ref="H216:I216" si="144">H12+H39+H50+H57+H67+H75+H83+H99+H109+H137+H147+H174+H184++H201+H208</f>
        <v>63675.699870000004</v>
      </c>
      <c r="I216" s="375">
        <f t="shared" si="144"/>
        <v>72835.495599999995</v>
      </c>
    </row>
    <row r="217" spans="1:9" x14ac:dyDescent="0.2">
      <c r="E217" s="389"/>
      <c r="F217" s="389"/>
      <c r="G217" s="389"/>
      <c r="H217" s="389"/>
      <c r="I217" s="389"/>
    </row>
    <row r="218" spans="1:9" x14ac:dyDescent="0.2">
      <c r="E218" s="389"/>
      <c r="F218" s="389"/>
      <c r="G218" s="389"/>
      <c r="H218" s="389"/>
      <c r="I218" s="389"/>
    </row>
    <row r="219" spans="1:9" x14ac:dyDescent="0.2">
      <c r="E219" s="389"/>
      <c r="F219" s="389"/>
      <c r="G219" s="389"/>
      <c r="H219" s="389"/>
      <c r="I219" s="389"/>
    </row>
    <row r="220" spans="1:9" x14ac:dyDescent="0.2">
      <c r="E220" s="389"/>
      <c r="F220" s="389"/>
      <c r="G220" s="389"/>
      <c r="H220" s="389"/>
      <c r="I220" s="389"/>
    </row>
    <row r="221" spans="1:9" x14ac:dyDescent="0.2">
      <c r="E221" s="389"/>
      <c r="F221" s="389"/>
      <c r="G221" s="389"/>
      <c r="H221" s="389"/>
      <c r="I221" s="389"/>
    </row>
    <row r="222" spans="1:9" x14ac:dyDescent="0.2">
      <c r="E222" s="389"/>
      <c r="F222" s="389"/>
      <c r="G222" s="389"/>
      <c r="H222" s="390"/>
      <c r="I222" s="390"/>
    </row>
    <row r="223" spans="1:9" x14ac:dyDescent="0.2">
      <c r="E223" s="389"/>
      <c r="F223" s="389"/>
      <c r="G223" s="389"/>
      <c r="H223" s="389"/>
      <c r="I223" s="389"/>
    </row>
    <row r="224" spans="1:9" x14ac:dyDescent="0.2">
      <c r="E224" s="389"/>
      <c r="F224" s="389"/>
      <c r="G224" s="389"/>
      <c r="H224" s="389"/>
      <c r="I224" s="389"/>
    </row>
    <row r="225" spans="5:9" x14ac:dyDescent="0.2">
      <c r="E225" s="389"/>
      <c r="F225" s="389"/>
      <c r="G225" s="389"/>
      <c r="H225" s="390"/>
      <c r="I225" s="389"/>
    </row>
    <row r="226" spans="5:9" x14ac:dyDescent="0.2">
      <c r="H226" s="377"/>
    </row>
  </sheetData>
  <mergeCells count="9">
    <mergeCell ref="G8:G9"/>
    <mergeCell ref="H8:H9"/>
    <mergeCell ref="I8:I9"/>
    <mergeCell ref="A8:A9"/>
    <mergeCell ref="A5:I6"/>
    <mergeCell ref="B8:B9"/>
    <mergeCell ref="C8:D9"/>
    <mergeCell ref="E8:E9"/>
    <mergeCell ref="F8:F9"/>
  </mergeCells>
  <phoneticPr fontId="1" type="noConversion"/>
  <pageMargins left="1.1811023622047245" right="0.19685039370078741" top="0.78740157480314965" bottom="0.78740157480314965" header="0.31496062992125984" footer="0.31496062992125984"/>
  <pageSetup paperSize="9" scale="7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26"/>
  <sheetViews>
    <sheetView workbookViewId="0">
      <selection activeCell="E5" sqref="E5"/>
    </sheetView>
  </sheetViews>
  <sheetFormatPr defaultRowHeight="12.75" x14ac:dyDescent="0.2"/>
  <cols>
    <col min="1" max="1" width="5.85546875" style="61" bestFit="1" customWidth="1"/>
    <col min="2" max="2" width="45.28515625" bestFit="1" customWidth="1"/>
    <col min="3" max="3" width="7.5703125" style="62" customWidth="1"/>
    <col min="4" max="4" width="12.5703125" customWidth="1"/>
    <col min="5" max="5" width="13.42578125" bestFit="1" customWidth="1"/>
    <col min="6" max="6" width="14" customWidth="1"/>
    <col min="248" max="248" width="4.28515625" customWidth="1"/>
    <col min="249" max="249" width="26.28515625" customWidth="1"/>
    <col min="251" max="251" width="17.42578125" customWidth="1"/>
    <col min="252" max="252" width="16.5703125" customWidth="1"/>
    <col min="253" max="258" width="0" hidden="1" customWidth="1"/>
    <col min="259" max="259" width="12" customWidth="1"/>
    <col min="260" max="260" width="0" hidden="1" customWidth="1"/>
    <col min="261" max="261" width="11.85546875" customWidth="1"/>
    <col min="262" max="262" width="11.28515625" customWidth="1"/>
    <col min="504" max="504" width="4.28515625" customWidth="1"/>
    <col min="505" max="505" width="26.28515625" customWidth="1"/>
    <col min="507" max="507" width="17.42578125" customWidth="1"/>
    <col min="508" max="508" width="16.5703125" customWidth="1"/>
    <col min="509" max="514" width="0" hidden="1" customWidth="1"/>
    <col min="515" max="515" width="12" customWidth="1"/>
    <col min="516" max="516" width="0" hidden="1" customWidth="1"/>
    <col min="517" max="517" width="11.85546875" customWidth="1"/>
    <col min="518" max="518" width="11.28515625" customWidth="1"/>
    <col min="760" max="760" width="4.28515625" customWidth="1"/>
    <col min="761" max="761" width="26.28515625" customWidth="1"/>
    <col min="763" max="763" width="17.42578125" customWidth="1"/>
    <col min="764" max="764" width="16.5703125" customWidth="1"/>
    <col min="765" max="770" width="0" hidden="1" customWidth="1"/>
    <col min="771" max="771" width="12" customWidth="1"/>
    <col min="772" max="772" width="0" hidden="1" customWidth="1"/>
    <col min="773" max="773" width="11.85546875" customWidth="1"/>
    <col min="774" max="774" width="11.28515625" customWidth="1"/>
    <col min="1016" max="1016" width="4.28515625" customWidth="1"/>
    <col min="1017" max="1017" width="26.28515625" customWidth="1"/>
    <col min="1019" max="1019" width="17.42578125" customWidth="1"/>
    <col min="1020" max="1020" width="16.5703125" customWidth="1"/>
    <col min="1021" max="1026" width="0" hidden="1" customWidth="1"/>
    <col min="1027" max="1027" width="12" customWidth="1"/>
    <col min="1028" max="1028" width="0" hidden="1" customWidth="1"/>
    <col min="1029" max="1029" width="11.85546875" customWidth="1"/>
    <col min="1030" max="1030" width="11.28515625" customWidth="1"/>
    <col min="1272" max="1272" width="4.28515625" customWidth="1"/>
    <col min="1273" max="1273" width="26.28515625" customWidth="1"/>
    <col min="1275" max="1275" width="17.42578125" customWidth="1"/>
    <col min="1276" max="1276" width="16.5703125" customWidth="1"/>
    <col min="1277" max="1282" width="0" hidden="1" customWidth="1"/>
    <col min="1283" max="1283" width="12" customWidth="1"/>
    <col min="1284" max="1284" width="0" hidden="1" customWidth="1"/>
    <col min="1285" max="1285" width="11.85546875" customWidth="1"/>
    <col min="1286" max="1286" width="11.28515625" customWidth="1"/>
    <col min="1528" max="1528" width="4.28515625" customWidth="1"/>
    <col min="1529" max="1529" width="26.28515625" customWidth="1"/>
    <col min="1531" max="1531" width="17.42578125" customWidth="1"/>
    <col min="1532" max="1532" width="16.5703125" customWidth="1"/>
    <col min="1533" max="1538" width="0" hidden="1" customWidth="1"/>
    <col min="1539" max="1539" width="12" customWidth="1"/>
    <col min="1540" max="1540" width="0" hidden="1" customWidth="1"/>
    <col min="1541" max="1541" width="11.85546875" customWidth="1"/>
    <col min="1542" max="1542" width="11.28515625" customWidth="1"/>
    <col min="1784" max="1784" width="4.28515625" customWidth="1"/>
    <col min="1785" max="1785" width="26.28515625" customWidth="1"/>
    <col min="1787" max="1787" width="17.42578125" customWidth="1"/>
    <col min="1788" max="1788" width="16.5703125" customWidth="1"/>
    <col min="1789" max="1794" width="0" hidden="1" customWidth="1"/>
    <col min="1795" max="1795" width="12" customWidth="1"/>
    <col min="1796" max="1796" width="0" hidden="1" customWidth="1"/>
    <col min="1797" max="1797" width="11.85546875" customWidth="1"/>
    <col min="1798" max="1798" width="11.28515625" customWidth="1"/>
    <col min="2040" max="2040" width="4.28515625" customWidth="1"/>
    <col min="2041" max="2041" width="26.28515625" customWidth="1"/>
    <col min="2043" max="2043" width="17.42578125" customWidth="1"/>
    <col min="2044" max="2044" width="16.5703125" customWidth="1"/>
    <col min="2045" max="2050" width="0" hidden="1" customWidth="1"/>
    <col min="2051" max="2051" width="12" customWidth="1"/>
    <col min="2052" max="2052" width="0" hidden="1" customWidth="1"/>
    <col min="2053" max="2053" width="11.85546875" customWidth="1"/>
    <col min="2054" max="2054" width="11.28515625" customWidth="1"/>
    <col min="2296" max="2296" width="4.28515625" customWidth="1"/>
    <col min="2297" max="2297" width="26.28515625" customWidth="1"/>
    <col min="2299" max="2299" width="17.42578125" customWidth="1"/>
    <col min="2300" max="2300" width="16.5703125" customWidth="1"/>
    <col min="2301" max="2306" width="0" hidden="1" customWidth="1"/>
    <col min="2307" max="2307" width="12" customWidth="1"/>
    <col min="2308" max="2308" width="0" hidden="1" customWidth="1"/>
    <col min="2309" max="2309" width="11.85546875" customWidth="1"/>
    <col min="2310" max="2310" width="11.28515625" customWidth="1"/>
    <col min="2552" max="2552" width="4.28515625" customWidth="1"/>
    <col min="2553" max="2553" width="26.28515625" customWidth="1"/>
    <col min="2555" max="2555" width="17.42578125" customWidth="1"/>
    <col min="2556" max="2556" width="16.5703125" customWidth="1"/>
    <col min="2557" max="2562" width="0" hidden="1" customWidth="1"/>
    <col min="2563" max="2563" width="12" customWidth="1"/>
    <col min="2564" max="2564" width="0" hidden="1" customWidth="1"/>
    <col min="2565" max="2565" width="11.85546875" customWidth="1"/>
    <col min="2566" max="2566" width="11.28515625" customWidth="1"/>
    <col min="2808" max="2808" width="4.28515625" customWidth="1"/>
    <col min="2809" max="2809" width="26.28515625" customWidth="1"/>
    <col min="2811" max="2811" width="17.42578125" customWidth="1"/>
    <col min="2812" max="2812" width="16.5703125" customWidth="1"/>
    <col min="2813" max="2818" width="0" hidden="1" customWidth="1"/>
    <col min="2819" max="2819" width="12" customWidth="1"/>
    <col min="2820" max="2820" width="0" hidden="1" customWidth="1"/>
    <col min="2821" max="2821" width="11.85546875" customWidth="1"/>
    <col min="2822" max="2822" width="11.28515625" customWidth="1"/>
    <col min="3064" max="3064" width="4.28515625" customWidth="1"/>
    <col min="3065" max="3065" width="26.28515625" customWidth="1"/>
    <col min="3067" max="3067" width="17.42578125" customWidth="1"/>
    <col min="3068" max="3068" width="16.5703125" customWidth="1"/>
    <col min="3069" max="3074" width="0" hidden="1" customWidth="1"/>
    <col min="3075" max="3075" width="12" customWidth="1"/>
    <col min="3076" max="3076" width="0" hidden="1" customWidth="1"/>
    <col min="3077" max="3077" width="11.85546875" customWidth="1"/>
    <col min="3078" max="3078" width="11.28515625" customWidth="1"/>
    <col min="3320" max="3320" width="4.28515625" customWidth="1"/>
    <col min="3321" max="3321" width="26.28515625" customWidth="1"/>
    <col min="3323" max="3323" width="17.42578125" customWidth="1"/>
    <col min="3324" max="3324" width="16.5703125" customWidth="1"/>
    <col min="3325" max="3330" width="0" hidden="1" customWidth="1"/>
    <col min="3331" max="3331" width="12" customWidth="1"/>
    <col min="3332" max="3332" width="0" hidden="1" customWidth="1"/>
    <col min="3333" max="3333" width="11.85546875" customWidth="1"/>
    <col min="3334" max="3334" width="11.28515625" customWidth="1"/>
    <col min="3576" max="3576" width="4.28515625" customWidth="1"/>
    <col min="3577" max="3577" width="26.28515625" customWidth="1"/>
    <col min="3579" max="3579" width="17.42578125" customWidth="1"/>
    <col min="3580" max="3580" width="16.5703125" customWidth="1"/>
    <col min="3581" max="3586" width="0" hidden="1" customWidth="1"/>
    <col min="3587" max="3587" width="12" customWidth="1"/>
    <col min="3588" max="3588" width="0" hidden="1" customWidth="1"/>
    <col min="3589" max="3589" width="11.85546875" customWidth="1"/>
    <col min="3590" max="3590" width="11.28515625" customWidth="1"/>
    <col min="3832" max="3832" width="4.28515625" customWidth="1"/>
    <col min="3833" max="3833" width="26.28515625" customWidth="1"/>
    <col min="3835" max="3835" width="17.42578125" customWidth="1"/>
    <col min="3836" max="3836" width="16.5703125" customWidth="1"/>
    <col min="3837" max="3842" width="0" hidden="1" customWidth="1"/>
    <col min="3843" max="3843" width="12" customWidth="1"/>
    <col min="3844" max="3844" width="0" hidden="1" customWidth="1"/>
    <col min="3845" max="3845" width="11.85546875" customWidth="1"/>
    <col min="3846" max="3846" width="11.28515625" customWidth="1"/>
    <col min="4088" max="4088" width="4.28515625" customWidth="1"/>
    <col min="4089" max="4089" width="26.28515625" customWidth="1"/>
    <col min="4091" max="4091" width="17.42578125" customWidth="1"/>
    <col min="4092" max="4092" width="16.5703125" customWidth="1"/>
    <col min="4093" max="4098" width="0" hidden="1" customWidth="1"/>
    <col min="4099" max="4099" width="12" customWidth="1"/>
    <col min="4100" max="4100" width="0" hidden="1" customWidth="1"/>
    <col min="4101" max="4101" width="11.85546875" customWidth="1"/>
    <col min="4102" max="4102" width="11.28515625" customWidth="1"/>
    <col min="4344" max="4344" width="4.28515625" customWidth="1"/>
    <col min="4345" max="4345" width="26.28515625" customWidth="1"/>
    <col min="4347" max="4347" width="17.42578125" customWidth="1"/>
    <col min="4348" max="4348" width="16.5703125" customWidth="1"/>
    <col min="4349" max="4354" width="0" hidden="1" customWidth="1"/>
    <col min="4355" max="4355" width="12" customWidth="1"/>
    <col min="4356" max="4356" width="0" hidden="1" customWidth="1"/>
    <col min="4357" max="4357" width="11.85546875" customWidth="1"/>
    <col min="4358" max="4358" width="11.28515625" customWidth="1"/>
    <col min="4600" max="4600" width="4.28515625" customWidth="1"/>
    <col min="4601" max="4601" width="26.28515625" customWidth="1"/>
    <col min="4603" max="4603" width="17.42578125" customWidth="1"/>
    <col min="4604" max="4604" width="16.5703125" customWidth="1"/>
    <col min="4605" max="4610" width="0" hidden="1" customWidth="1"/>
    <col min="4611" max="4611" width="12" customWidth="1"/>
    <col min="4612" max="4612" width="0" hidden="1" customWidth="1"/>
    <col min="4613" max="4613" width="11.85546875" customWidth="1"/>
    <col min="4614" max="4614" width="11.28515625" customWidth="1"/>
    <col min="4856" max="4856" width="4.28515625" customWidth="1"/>
    <col min="4857" max="4857" width="26.28515625" customWidth="1"/>
    <col min="4859" max="4859" width="17.42578125" customWidth="1"/>
    <col min="4860" max="4860" width="16.5703125" customWidth="1"/>
    <col min="4861" max="4866" width="0" hidden="1" customWidth="1"/>
    <col min="4867" max="4867" width="12" customWidth="1"/>
    <col min="4868" max="4868" width="0" hidden="1" customWidth="1"/>
    <col min="4869" max="4869" width="11.85546875" customWidth="1"/>
    <col min="4870" max="4870" width="11.28515625" customWidth="1"/>
    <col min="5112" max="5112" width="4.28515625" customWidth="1"/>
    <col min="5113" max="5113" width="26.28515625" customWidth="1"/>
    <col min="5115" max="5115" width="17.42578125" customWidth="1"/>
    <col min="5116" max="5116" width="16.5703125" customWidth="1"/>
    <col min="5117" max="5122" width="0" hidden="1" customWidth="1"/>
    <col min="5123" max="5123" width="12" customWidth="1"/>
    <col min="5124" max="5124" width="0" hidden="1" customWidth="1"/>
    <col min="5125" max="5125" width="11.85546875" customWidth="1"/>
    <col min="5126" max="5126" width="11.28515625" customWidth="1"/>
    <col min="5368" max="5368" width="4.28515625" customWidth="1"/>
    <col min="5369" max="5369" width="26.28515625" customWidth="1"/>
    <col min="5371" max="5371" width="17.42578125" customWidth="1"/>
    <col min="5372" max="5372" width="16.5703125" customWidth="1"/>
    <col min="5373" max="5378" width="0" hidden="1" customWidth="1"/>
    <col min="5379" max="5379" width="12" customWidth="1"/>
    <col min="5380" max="5380" width="0" hidden="1" customWidth="1"/>
    <col min="5381" max="5381" width="11.85546875" customWidth="1"/>
    <col min="5382" max="5382" width="11.28515625" customWidth="1"/>
    <col min="5624" max="5624" width="4.28515625" customWidth="1"/>
    <col min="5625" max="5625" width="26.28515625" customWidth="1"/>
    <col min="5627" max="5627" width="17.42578125" customWidth="1"/>
    <col min="5628" max="5628" width="16.5703125" customWidth="1"/>
    <col min="5629" max="5634" width="0" hidden="1" customWidth="1"/>
    <col min="5635" max="5635" width="12" customWidth="1"/>
    <col min="5636" max="5636" width="0" hidden="1" customWidth="1"/>
    <col min="5637" max="5637" width="11.85546875" customWidth="1"/>
    <col min="5638" max="5638" width="11.28515625" customWidth="1"/>
    <col min="5880" max="5880" width="4.28515625" customWidth="1"/>
    <col min="5881" max="5881" width="26.28515625" customWidth="1"/>
    <col min="5883" max="5883" width="17.42578125" customWidth="1"/>
    <col min="5884" max="5884" width="16.5703125" customWidth="1"/>
    <col min="5885" max="5890" width="0" hidden="1" customWidth="1"/>
    <col min="5891" max="5891" width="12" customWidth="1"/>
    <col min="5892" max="5892" width="0" hidden="1" customWidth="1"/>
    <col min="5893" max="5893" width="11.85546875" customWidth="1"/>
    <col min="5894" max="5894" width="11.28515625" customWidth="1"/>
    <col min="6136" max="6136" width="4.28515625" customWidth="1"/>
    <col min="6137" max="6137" width="26.28515625" customWidth="1"/>
    <col min="6139" max="6139" width="17.42578125" customWidth="1"/>
    <col min="6140" max="6140" width="16.5703125" customWidth="1"/>
    <col min="6141" max="6146" width="0" hidden="1" customWidth="1"/>
    <col min="6147" max="6147" width="12" customWidth="1"/>
    <col min="6148" max="6148" width="0" hidden="1" customWidth="1"/>
    <col min="6149" max="6149" width="11.85546875" customWidth="1"/>
    <col min="6150" max="6150" width="11.28515625" customWidth="1"/>
    <col min="6392" max="6392" width="4.28515625" customWidth="1"/>
    <col min="6393" max="6393" width="26.28515625" customWidth="1"/>
    <col min="6395" max="6395" width="17.42578125" customWidth="1"/>
    <col min="6396" max="6396" width="16.5703125" customWidth="1"/>
    <col min="6397" max="6402" width="0" hidden="1" customWidth="1"/>
    <col min="6403" max="6403" width="12" customWidth="1"/>
    <col min="6404" max="6404" width="0" hidden="1" customWidth="1"/>
    <col min="6405" max="6405" width="11.85546875" customWidth="1"/>
    <col min="6406" max="6406" width="11.28515625" customWidth="1"/>
    <col min="6648" max="6648" width="4.28515625" customWidth="1"/>
    <col min="6649" max="6649" width="26.28515625" customWidth="1"/>
    <col min="6651" max="6651" width="17.42578125" customWidth="1"/>
    <col min="6652" max="6652" width="16.5703125" customWidth="1"/>
    <col min="6653" max="6658" width="0" hidden="1" customWidth="1"/>
    <col min="6659" max="6659" width="12" customWidth="1"/>
    <col min="6660" max="6660" width="0" hidden="1" customWidth="1"/>
    <col min="6661" max="6661" width="11.85546875" customWidth="1"/>
    <col min="6662" max="6662" width="11.28515625" customWidth="1"/>
    <col min="6904" max="6904" width="4.28515625" customWidth="1"/>
    <col min="6905" max="6905" width="26.28515625" customWidth="1"/>
    <col min="6907" max="6907" width="17.42578125" customWidth="1"/>
    <col min="6908" max="6908" width="16.5703125" customWidth="1"/>
    <col min="6909" max="6914" width="0" hidden="1" customWidth="1"/>
    <col min="6915" max="6915" width="12" customWidth="1"/>
    <col min="6916" max="6916" width="0" hidden="1" customWidth="1"/>
    <col min="6917" max="6917" width="11.85546875" customWidth="1"/>
    <col min="6918" max="6918" width="11.28515625" customWidth="1"/>
    <col min="7160" max="7160" width="4.28515625" customWidth="1"/>
    <col min="7161" max="7161" width="26.28515625" customWidth="1"/>
    <col min="7163" max="7163" width="17.42578125" customWidth="1"/>
    <col min="7164" max="7164" width="16.5703125" customWidth="1"/>
    <col min="7165" max="7170" width="0" hidden="1" customWidth="1"/>
    <col min="7171" max="7171" width="12" customWidth="1"/>
    <col min="7172" max="7172" width="0" hidden="1" customWidth="1"/>
    <col min="7173" max="7173" width="11.85546875" customWidth="1"/>
    <col min="7174" max="7174" width="11.28515625" customWidth="1"/>
    <col min="7416" max="7416" width="4.28515625" customWidth="1"/>
    <col min="7417" max="7417" width="26.28515625" customWidth="1"/>
    <col min="7419" max="7419" width="17.42578125" customWidth="1"/>
    <col min="7420" max="7420" width="16.5703125" customWidth="1"/>
    <col min="7421" max="7426" width="0" hidden="1" customWidth="1"/>
    <col min="7427" max="7427" width="12" customWidth="1"/>
    <col min="7428" max="7428" width="0" hidden="1" customWidth="1"/>
    <col min="7429" max="7429" width="11.85546875" customWidth="1"/>
    <col min="7430" max="7430" width="11.28515625" customWidth="1"/>
    <col min="7672" max="7672" width="4.28515625" customWidth="1"/>
    <col min="7673" max="7673" width="26.28515625" customWidth="1"/>
    <col min="7675" max="7675" width="17.42578125" customWidth="1"/>
    <col min="7676" max="7676" width="16.5703125" customWidth="1"/>
    <col min="7677" max="7682" width="0" hidden="1" customWidth="1"/>
    <col min="7683" max="7683" width="12" customWidth="1"/>
    <col min="7684" max="7684" width="0" hidden="1" customWidth="1"/>
    <col min="7685" max="7685" width="11.85546875" customWidth="1"/>
    <col min="7686" max="7686" width="11.28515625" customWidth="1"/>
    <col min="7928" max="7928" width="4.28515625" customWidth="1"/>
    <col min="7929" max="7929" width="26.28515625" customWidth="1"/>
    <col min="7931" max="7931" width="17.42578125" customWidth="1"/>
    <col min="7932" max="7932" width="16.5703125" customWidth="1"/>
    <col min="7933" max="7938" width="0" hidden="1" customWidth="1"/>
    <col min="7939" max="7939" width="12" customWidth="1"/>
    <col min="7940" max="7940" width="0" hidden="1" customWidth="1"/>
    <col min="7941" max="7941" width="11.85546875" customWidth="1"/>
    <col min="7942" max="7942" width="11.28515625" customWidth="1"/>
    <col min="8184" max="8184" width="4.28515625" customWidth="1"/>
    <col min="8185" max="8185" width="26.28515625" customWidth="1"/>
    <col min="8187" max="8187" width="17.42578125" customWidth="1"/>
    <col min="8188" max="8188" width="16.5703125" customWidth="1"/>
    <col min="8189" max="8194" width="0" hidden="1" customWidth="1"/>
    <col min="8195" max="8195" width="12" customWidth="1"/>
    <col min="8196" max="8196" width="0" hidden="1" customWidth="1"/>
    <col min="8197" max="8197" width="11.85546875" customWidth="1"/>
    <col min="8198" max="8198" width="11.28515625" customWidth="1"/>
    <col min="8440" max="8440" width="4.28515625" customWidth="1"/>
    <col min="8441" max="8441" width="26.28515625" customWidth="1"/>
    <col min="8443" max="8443" width="17.42578125" customWidth="1"/>
    <col min="8444" max="8444" width="16.5703125" customWidth="1"/>
    <col min="8445" max="8450" width="0" hidden="1" customWidth="1"/>
    <col min="8451" max="8451" width="12" customWidth="1"/>
    <col min="8452" max="8452" width="0" hidden="1" customWidth="1"/>
    <col min="8453" max="8453" width="11.85546875" customWidth="1"/>
    <col min="8454" max="8454" width="11.28515625" customWidth="1"/>
    <col min="8696" max="8696" width="4.28515625" customWidth="1"/>
    <col min="8697" max="8697" width="26.28515625" customWidth="1"/>
    <col min="8699" max="8699" width="17.42578125" customWidth="1"/>
    <col min="8700" max="8700" width="16.5703125" customWidth="1"/>
    <col min="8701" max="8706" width="0" hidden="1" customWidth="1"/>
    <col min="8707" max="8707" width="12" customWidth="1"/>
    <col min="8708" max="8708" width="0" hidden="1" customWidth="1"/>
    <col min="8709" max="8709" width="11.85546875" customWidth="1"/>
    <col min="8710" max="8710" width="11.28515625" customWidth="1"/>
    <col min="8952" max="8952" width="4.28515625" customWidth="1"/>
    <col min="8953" max="8953" width="26.28515625" customWidth="1"/>
    <col min="8955" max="8955" width="17.42578125" customWidth="1"/>
    <col min="8956" max="8956" width="16.5703125" customWidth="1"/>
    <col min="8957" max="8962" width="0" hidden="1" customWidth="1"/>
    <col min="8963" max="8963" width="12" customWidth="1"/>
    <col min="8964" max="8964" width="0" hidden="1" customWidth="1"/>
    <col min="8965" max="8965" width="11.85546875" customWidth="1"/>
    <col min="8966" max="8966" width="11.28515625" customWidth="1"/>
    <col min="9208" max="9208" width="4.28515625" customWidth="1"/>
    <col min="9209" max="9209" width="26.28515625" customWidth="1"/>
    <col min="9211" max="9211" width="17.42578125" customWidth="1"/>
    <col min="9212" max="9212" width="16.5703125" customWidth="1"/>
    <col min="9213" max="9218" width="0" hidden="1" customWidth="1"/>
    <col min="9219" max="9219" width="12" customWidth="1"/>
    <col min="9220" max="9220" width="0" hidden="1" customWidth="1"/>
    <col min="9221" max="9221" width="11.85546875" customWidth="1"/>
    <col min="9222" max="9222" width="11.28515625" customWidth="1"/>
    <col min="9464" max="9464" width="4.28515625" customWidth="1"/>
    <col min="9465" max="9465" width="26.28515625" customWidth="1"/>
    <col min="9467" max="9467" width="17.42578125" customWidth="1"/>
    <col min="9468" max="9468" width="16.5703125" customWidth="1"/>
    <col min="9469" max="9474" width="0" hidden="1" customWidth="1"/>
    <col min="9475" max="9475" width="12" customWidth="1"/>
    <col min="9476" max="9476" width="0" hidden="1" customWidth="1"/>
    <col min="9477" max="9477" width="11.85546875" customWidth="1"/>
    <col min="9478" max="9478" width="11.28515625" customWidth="1"/>
    <col min="9720" max="9720" width="4.28515625" customWidth="1"/>
    <col min="9721" max="9721" width="26.28515625" customWidth="1"/>
    <col min="9723" max="9723" width="17.42578125" customWidth="1"/>
    <col min="9724" max="9724" width="16.5703125" customWidth="1"/>
    <col min="9725" max="9730" width="0" hidden="1" customWidth="1"/>
    <col min="9731" max="9731" width="12" customWidth="1"/>
    <col min="9732" max="9732" width="0" hidden="1" customWidth="1"/>
    <col min="9733" max="9733" width="11.85546875" customWidth="1"/>
    <col min="9734" max="9734" width="11.28515625" customWidth="1"/>
    <col min="9976" max="9976" width="4.28515625" customWidth="1"/>
    <col min="9977" max="9977" width="26.28515625" customWidth="1"/>
    <col min="9979" max="9979" width="17.42578125" customWidth="1"/>
    <col min="9980" max="9980" width="16.5703125" customWidth="1"/>
    <col min="9981" max="9986" width="0" hidden="1" customWidth="1"/>
    <col min="9987" max="9987" width="12" customWidth="1"/>
    <col min="9988" max="9988" width="0" hidden="1" customWidth="1"/>
    <col min="9989" max="9989" width="11.85546875" customWidth="1"/>
    <col min="9990" max="9990" width="11.28515625" customWidth="1"/>
    <col min="10232" max="10232" width="4.28515625" customWidth="1"/>
    <col min="10233" max="10233" width="26.28515625" customWidth="1"/>
    <col min="10235" max="10235" width="17.42578125" customWidth="1"/>
    <col min="10236" max="10236" width="16.5703125" customWidth="1"/>
    <col min="10237" max="10242" width="0" hidden="1" customWidth="1"/>
    <col min="10243" max="10243" width="12" customWidth="1"/>
    <col min="10244" max="10244" width="0" hidden="1" customWidth="1"/>
    <col min="10245" max="10245" width="11.85546875" customWidth="1"/>
    <col min="10246" max="10246" width="11.28515625" customWidth="1"/>
    <col min="10488" max="10488" width="4.28515625" customWidth="1"/>
    <col min="10489" max="10489" width="26.28515625" customWidth="1"/>
    <col min="10491" max="10491" width="17.42578125" customWidth="1"/>
    <col min="10492" max="10492" width="16.5703125" customWidth="1"/>
    <col min="10493" max="10498" width="0" hidden="1" customWidth="1"/>
    <col min="10499" max="10499" width="12" customWidth="1"/>
    <col min="10500" max="10500" width="0" hidden="1" customWidth="1"/>
    <col min="10501" max="10501" width="11.85546875" customWidth="1"/>
    <col min="10502" max="10502" width="11.28515625" customWidth="1"/>
    <col min="10744" max="10744" width="4.28515625" customWidth="1"/>
    <col min="10745" max="10745" width="26.28515625" customWidth="1"/>
    <col min="10747" max="10747" width="17.42578125" customWidth="1"/>
    <col min="10748" max="10748" width="16.5703125" customWidth="1"/>
    <col min="10749" max="10754" width="0" hidden="1" customWidth="1"/>
    <col min="10755" max="10755" width="12" customWidth="1"/>
    <col min="10756" max="10756" width="0" hidden="1" customWidth="1"/>
    <col min="10757" max="10757" width="11.85546875" customWidth="1"/>
    <col min="10758" max="10758" width="11.28515625" customWidth="1"/>
    <col min="11000" max="11000" width="4.28515625" customWidth="1"/>
    <col min="11001" max="11001" width="26.28515625" customWidth="1"/>
    <col min="11003" max="11003" width="17.42578125" customWidth="1"/>
    <col min="11004" max="11004" width="16.5703125" customWidth="1"/>
    <col min="11005" max="11010" width="0" hidden="1" customWidth="1"/>
    <col min="11011" max="11011" width="12" customWidth="1"/>
    <col min="11012" max="11012" width="0" hidden="1" customWidth="1"/>
    <col min="11013" max="11013" width="11.85546875" customWidth="1"/>
    <col min="11014" max="11014" width="11.28515625" customWidth="1"/>
    <col min="11256" max="11256" width="4.28515625" customWidth="1"/>
    <col min="11257" max="11257" width="26.28515625" customWidth="1"/>
    <col min="11259" max="11259" width="17.42578125" customWidth="1"/>
    <col min="11260" max="11260" width="16.5703125" customWidth="1"/>
    <col min="11261" max="11266" width="0" hidden="1" customWidth="1"/>
    <col min="11267" max="11267" width="12" customWidth="1"/>
    <col min="11268" max="11268" width="0" hidden="1" customWidth="1"/>
    <col min="11269" max="11269" width="11.85546875" customWidth="1"/>
    <col min="11270" max="11270" width="11.28515625" customWidth="1"/>
    <col min="11512" max="11512" width="4.28515625" customWidth="1"/>
    <col min="11513" max="11513" width="26.28515625" customWidth="1"/>
    <col min="11515" max="11515" width="17.42578125" customWidth="1"/>
    <col min="11516" max="11516" width="16.5703125" customWidth="1"/>
    <col min="11517" max="11522" width="0" hidden="1" customWidth="1"/>
    <col min="11523" max="11523" width="12" customWidth="1"/>
    <col min="11524" max="11524" width="0" hidden="1" customWidth="1"/>
    <col min="11525" max="11525" width="11.85546875" customWidth="1"/>
    <col min="11526" max="11526" width="11.28515625" customWidth="1"/>
    <col min="11768" max="11768" width="4.28515625" customWidth="1"/>
    <col min="11769" max="11769" width="26.28515625" customWidth="1"/>
    <col min="11771" max="11771" width="17.42578125" customWidth="1"/>
    <col min="11772" max="11772" width="16.5703125" customWidth="1"/>
    <col min="11773" max="11778" width="0" hidden="1" customWidth="1"/>
    <col min="11779" max="11779" width="12" customWidth="1"/>
    <col min="11780" max="11780" width="0" hidden="1" customWidth="1"/>
    <col min="11781" max="11781" width="11.85546875" customWidth="1"/>
    <col min="11782" max="11782" width="11.28515625" customWidth="1"/>
    <col min="12024" max="12024" width="4.28515625" customWidth="1"/>
    <col min="12025" max="12025" width="26.28515625" customWidth="1"/>
    <col min="12027" max="12027" width="17.42578125" customWidth="1"/>
    <col min="12028" max="12028" width="16.5703125" customWidth="1"/>
    <col min="12029" max="12034" width="0" hidden="1" customWidth="1"/>
    <col min="12035" max="12035" width="12" customWidth="1"/>
    <col min="12036" max="12036" width="0" hidden="1" customWidth="1"/>
    <col min="12037" max="12037" width="11.85546875" customWidth="1"/>
    <col min="12038" max="12038" width="11.28515625" customWidth="1"/>
    <col min="12280" max="12280" width="4.28515625" customWidth="1"/>
    <col min="12281" max="12281" width="26.28515625" customWidth="1"/>
    <col min="12283" max="12283" width="17.42578125" customWidth="1"/>
    <col min="12284" max="12284" width="16.5703125" customWidth="1"/>
    <col min="12285" max="12290" width="0" hidden="1" customWidth="1"/>
    <col min="12291" max="12291" width="12" customWidth="1"/>
    <col min="12292" max="12292" width="0" hidden="1" customWidth="1"/>
    <col min="12293" max="12293" width="11.85546875" customWidth="1"/>
    <col min="12294" max="12294" width="11.28515625" customWidth="1"/>
    <col min="12536" max="12536" width="4.28515625" customWidth="1"/>
    <col min="12537" max="12537" width="26.28515625" customWidth="1"/>
    <col min="12539" max="12539" width="17.42578125" customWidth="1"/>
    <col min="12540" max="12540" width="16.5703125" customWidth="1"/>
    <col min="12541" max="12546" width="0" hidden="1" customWidth="1"/>
    <col min="12547" max="12547" width="12" customWidth="1"/>
    <col min="12548" max="12548" width="0" hidden="1" customWidth="1"/>
    <col min="12549" max="12549" width="11.85546875" customWidth="1"/>
    <col min="12550" max="12550" width="11.28515625" customWidth="1"/>
    <col min="12792" max="12792" width="4.28515625" customWidth="1"/>
    <col min="12793" max="12793" width="26.28515625" customWidth="1"/>
    <col min="12795" max="12795" width="17.42578125" customWidth="1"/>
    <col min="12796" max="12796" width="16.5703125" customWidth="1"/>
    <col min="12797" max="12802" width="0" hidden="1" customWidth="1"/>
    <col min="12803" max="12803" width="12" customWidth="1"/>
    <col min="12804" max="12804" width="0" hidden="1" customWidth="1"/>
    <col min="12805" max="12805" width="11.85546875" customWidth="1"/>
    <col min="12806" max="12806" width="11.28515625" customWidth="1"/>
    <col min="13048" max="13048" width="4.28515625" customWidth="1"/>
    <col min="13049" max="13049" width="26.28515625" customWidth="1"/>
    <col min="13051" max="13051" width="17.42578125" customWidth="1"/>
    <col min="13052" max="13052" width="16.5703125" customWidth="1"/>
    <col min="13053" max="13058" width="0" hidden="1" customWidth="1"/>
    <col min="13059" max="13059" width="12" customWidth="1"/>
    <col min="13060" max="13060" width="0" hidden="1" customWidth="1"/>
    <col min="13061" max="13061" width="11.85546875" customWidth="1"/>
    <col min="13062" max="13062" width="11.28515625" customWidth="1"/>
    <col min="13304" max="13304" width="4.28515625" customWidth="1"/>
    <col min="13305" max="13305" width="26.28515625" customWidth="1"/>
    <col min="13307" max="13307" width="17.42578125" customWidth="1"/>
    <col min="13308" max="13308" width="16.5703125" customWidth="1"/>
    <col min="13309" max="13314" width="0" hidden="1" customWidth="1"/>
    <col min="13315" max="13315" width="12" customWidth="1"/>
    <col min="13316" max="13316" width="0" hidden="1" customWidth="1"/>
    <col min="13317" max="13317" width="11.85546875" customWidth="1"/>
    <col min="13318" max="13318" width="11.28515625" customWidth="1"/>
    <col min="13560" max="13560" width="4.28515625" customWidth="1"/>
    <col min="13561" max="13561" width="26.28515625" customWidth="1"/>
    <col min="13563" max="13563" width="17.42578125" customWidth="1"/>
    <col min="13564" max="13564" width="16.5703125" customWidth="1"/>
    <col min="13565" max="13570" width="0" hidden="1" customWidth="1"/>
    <col min="13571" max="13571" width="12" customWidth="1"/>
    <col min="13572" max="13572" width="0" hidden="1" customWidth="1"/>
    <col min="13573" max="13573" width="11.85546875" customWidth="1"/>
    <col min="13574" max="13574" width="11.28515625" customWidth="1"/>
    <col min="13816" max="13816" width="4.28515625" customWidth="1"/>
    <col min="13817" max="13817" width="26.28515625" customWidth="1"/>
    <col min="13819" max="13819" width="17.42578125" customWidth="1"/>
    <col min="13820" max="13820" width="16.5703125" customWidth="1"/>
    <col min="13821" max="13826" width="0" hidden="1" customWidth="1"/>
    <col min="13827" max="13827" width="12" customWidth="1"/>
    <col min="13828" max="13828" width="0" hidden="1" customWidth="1"/>
    <col min="13829" max="13829" width="11.85546875" customWidth="1"/>
    <col min="13830" max="13830" width="11.28515625" customWidth="1"/>
    <col min="14072" max="14072" width="4.28515625" customWidth="1"/>
    <col min="14073" max="14073" width="26.28515625" customWidth="1"/>
    <col min="14075" max="14075" width="17.42578125" customWidth="1"/>
    <col min="14076" max="14076" width="16.5703125" customWidth="1"/>
    <col min="14077" max="14082" width="0" hidden="1" customWidth="1"/>
    <col min="14083" max="14083" width="12" customWidth="1"/>
    <col min="14084" max="14084" width="0" hidden="1" customWidth="1"/>
    <col min="14085" max="14085" width="11.85546875" customWidth="1"/>
    <col min="14086" max="14086" width="11.28515625" customWidth="1"/>
    <col min="14328" max="14328" width="4.28515625" customWidth="1"/>
    <col min="14329" max="14329" width="26.28515625" customWidth="1"/>
    <col min="14331" max="14331" width="17.42578125" customWidth="1"/>
    <col min="14332" max="14332" width="16.5703125" customWidth="1"/>
    <col min="14333" max="14338" width="0" hidden="1" customWidth="1"/>
    <col min="14339" max="14339" width="12" customWidth="1"/>
    <col min="14340" max="14340" width="0" hidden="1" customWidth="1"/>
    <col min="14341" max="14341" width="11.85546875" customWidth="1"/>
    <col min="14342" max="14342" width="11.28515625" customWidth="1"/>
    <col min="14584" max="14584" width="4.28515625" customWidth="1"/>
    <col min="14585" max="14585" width="26.28515625" customWidth="1"/>
    <col min="14587" max="14587" width="17.42578125" customWidth="1"/>
    <col min="14588" max="14588" width="16.5703125" customWidth="1"/>
    <col min="14589" max="14594" width="0" hidden="1" customWidth="1"/>
    <col min="14595" max="14595" width="12" customWidth="1"/>
    <col min="14596" max="14596" width="0" hidden="1" customWidth="1"/>
    <col min="14597" max="14597" width="11.85546875" customWidth="1"/>
    <col min="14598" max="14598" width="11.28515625" customWidth="1"/>
    <col min="14840" max="14840" width="4.28515625" customWidth="1"/>
    <col min="14841" max="14841" width="26.28515625" customWidth="1"/>
    <col min="14843" max="14843" width="17.42578125" customWidth="1"/>
    <col min="14844" max="14844" width="16.5703125" customWidth="1"/>
    <col min="14845" max="14850" width="0" hidden="1" customWidth="1"/>
    <col min="14851" max="14851" width="12" customWidth="1"/>
    <col min="14852" max="14852" width="0" hidden="1" customWidth="1"/>
    <col min="14853" max="14853" width="11.85546875" customWidth="1"/>
    <col min="14854" max="14854" width="11.28515625" customWidth="1"/>
    <col min="15096" max="15096" width="4.28515625" customWidth="1"/>
    <col min="15097" max="15097" width="26.28515625" customWidth="1"/>
    <col min="15099" max="15099" width="17.42578125" customWidth="1"/>
    <col min="15100" max="15100" width="16.5703125" customWidth="1"/>
    <col min="15101" max="15106" width="0" hidden="1" customWidth="1"/>
    <col min="15107" max="15107" width="12" customWidth="1"/>
    <col min="15108" max="15108" width="0" hidden="1" customWidth="1"/>
    <col min="15109" max="15109" width="11.85546875" customWidth="1"/>
    <col min="15110" max="15110" width="11.28515625" customWidth="1"/>
    <col min="15352" max="15352" width="4.28515625" customWidth="1"/>
    <col min="15353" max="15353" width="26.28515625" customWidth="1"/>
    <col min="15355" max="15355" width="17.42578125" customWidth="1"/>
    <col min="15356" max="15356" width="16.5703125" customWidth="1"/>
    <col min="15357" max="15362" width="0" hidden="1" customWidth="1"/>
    <col min="15363" max="15363" width="12" customWidth="1"/>
    <col min="15364" max="15364" width="0" hidden="1" customWidth="1"/>
    <col min="15365" max="15365" width="11.85546875" customWidth="1"/>
    <col min="15366" max="15366" width="11.28515625" customWidth="1"/>
    <col min="15608" max="15608" width="4.28515625" customWidth="1"/>
    <col min="15609" max="15609" width="26.28515625" customWidth="1"/>
    <col min="15611" max="15611" width="17.42578125" customWidth="1"/>
    <col min="15612" max="15612" width="16.5703125" customWidth="1"/>
    <col min="15613" max="15618" width="0" hidden="1" customWidth="1"/>
    <col min="15619" max="15619" width="12" customWidth="1"/>
    <col min="15620" max="15620" width="0" hidden="1" customWidth="1"/>
    <col min="15621" max="15621" width="11.85546875" customWidth="1"/>
    <col min="15622" max="15622" width="11.28515625" customWidth="1"/>
    <col min="15864" max="15864" width="4.28515625" customWidth="1"/>
    <col min="15865" max="15865" width="26.28515625" customWidth="1"/>
    <col min="15867" max="15867" width="17.42578125" customWidth="1"/>
    <col min="15868" max="15868" width="16.5703125" customWidth="1"/>
    <col min="15869" max="15874" width="0" hidden="1" customWidth="1"/>
    <col min="15875" max="15875" width="12" customWidth="1"/>
    <col min="15876" max="15876" width="0" hidden="1" customWidth="1"/>
    <col min="15877" max="15877" width="11.85546875" customWidth="1"/>
    <col min="15878" max="15878" width="11.28515625" customWidth="1"/>
    <col min="16120" max="16120" width="4.28515625" customWidth="1"/>
    <col min="16121" max="16121" width="26.28515625" customWidth="1"/>
    <col min="16123" max="16123" width="17.42578125" customWidth="1"/>
    <col min="16124" max="16124" width="16.5703125" customWidth="1"/>
    <col min="16125" max="16130" width="0" hidden="1" customWidth="1"/>
    <col min="16131" max="16131" width="12" customWidth="1"/>
    <col min="16132" max="16132" width="0" hidden="1" customWidth="1"/>
    <col min="16133" max="16133" width="11.85546875" customWidth="1"/>
    <col min="16134" max="16134" width="11.28515625" customWidth="1"/>
  </cols>
  <sheetData>
    <row r="1" spans="1:12" x14ac:dyDescent="0.2">
      <c r="E1" s="412" t="s">
        <v>396</v>
      </c>
      <c r="F1" s="412"/>
    </row>
    <row r="2" spans="1:12" ht="15" x14ac:dyDescent="0.2">
      <c r="B2" s="63"/>
      <c r="E2" s="413" t="s">
        <v>152</v>
      </c>
      <c r="F2" s="413"/>
    </row>
    <row r="3" spans="1:12" ht="15" x14ac:dyDescent="0.2">
      <c r="E3" s="413" t="s">
        <v>88</v>
      </c>
      <c r="F3" s="413"/>
    </row>
    <row r="4" spans="1:12" x14ac:dyDescent="0.2">
      <c r="E4" s="451" t="s">
        <v>443</v>
      </c>
      <c r="F4" s="451"/>
    </row>
    <row r="5" spans="1:12" x14ac:dyDescent="0.2">
      <c r="A5"/>
      <c r="C5"/>
      <c r="G5" s="443"/>
      <c r="H5" s="444"/>
      <c r="I5" s="444"/>
      <c r="J5" s="444"/>
      <c r="K5" s="444"/>
      <c r="L5" s="444"/>
    </row>
    <row r="6" spans="1:12" x14ac:dyDescent="0.2">
      <c r="A6"/>
      <c r="C6"/>
      <c r="G6" s="444"/>
      <c r="H6" s="444"/>
      <c r="I6" s="444"/>
      <c r="J6" s="444"/>
      <c r="K6" s="444"/>
      <c r="L6" s="444"/>
    </row>
    <row r="7" spans="1:12" ht="24" customHeight="1" x14ac:dyDescent="0.2">
      <c r="A7" s="422" t="s">
        <v>430</v>
      </c>
      <c r="B7" s="422"/>
      <c r="C7" s="422"/>
      <c r="D7" s="422"/>
      <c r="E7" s="422"/>
      <c r="F7" s="422"/>
      <c r="G7" s="444"/>
      <c r="H7" s="444"/>
      <c r="I7" s="444"/>
      <c r="J7" s="444"/>
      <c r="K7" s="444"/>
      <c r="L7" s="444"/>
    </row>
    <row r="8" spans="1:12" x14ac:dyDescent="0.2">
      <c r="A8" s="422"/>
      <c r="B8" s="422"/>
      <c r="C8" s="422"/>
      <c r="D8" s="422"/>
      <c r="E8" s="422"/>
      <c r="F8" s="422"/>
      <c r="G8" s="61"/>
      <c r="I8" s="62"/>
    </row>
    <row r="9" spans="1:12" x14ac:dyDescent="0.2">
      <c r="A9" s="422"/>
      <c r="B9" s="422"/>
      <c r="C9" s="422"/>
      <c r="D9" s="422"/>
      <c r="E9" s="422"/>
      <c r="F9" s="422"/>
      <c r="G9" s="61"/>
      <c r="I9" s="62"/>
    </row>
    <row r="10" spans="1:12" ht="18" x14ac:dyDescent="0.25">
      <c r="A10" s="350"/>
      <c r="B10" s="350"/>
      <c r="C10" s="350"/>
      <c r="D10" s="350"/>
      <c r="E10" s="350"/>
      <c r="F10" s="350"/>
    </row>
    <row r="11" spans="1:12" x14ac:dyDescent="0.2">
      <c r="A11" s="445" t="s">
        <v>151</v>
      </c>
      <c r="B11" s="447" t="s">
        <v>153</v>
      </c>
      <c r="C11" s="448" t="s">
        <v>154</v>
      </c>
      <c r="D11" s="449" t="s">
        <v>329</v>
      </c>
      <c r="E11" s="450"/>
      <c r="F11" s="450"/>
    </row>
    <row r="12" spans="1:12" ht="14.25" x14ac:dyDescent="0.2">
      <c r="A12" s="446"/>
      <c r="B12" s="446"/>
      <c r="C12" s="446"/>
      <c r="D12" s="294" t="s">
        <v>330</v>
      </c>
      <c r="E12" s="294" t="s">
        <v>331</v>
      </c>
      <c r="F12" s="294" t="s">
        <v>431</v>
      </c>
    </row>
    <row r="13" spans="1:12" ht="94.5" x14ac:dyDescent="0.2">
      <c r="A13" s="351"/>
      <c r="B13" s="352" t="s">
        <v>332</v>
      </c>
      <c r="C13" s="312"/>
      <c r="D13" s="311">
        <f>D14+D17+D20</f>
        <v>95501.047559999992</v>
      </c>
      <c r="E13" s="311">
        <f t="shared" ref="E13:F13" si="0">E14+E17+E20</f>
        <v>44064.331869999995</v>
      </c>
      <c r="F13" s="311">
        <f t="shared" si="0"/>
        <v>52725.567629999998</v>
      </c>
    </row>
    <row r="14" spans="1:12" ht="28.5" x14ac:dyDescent="0.2">
      <c r="A14" s="351">
        <v>1</v>
      </c>
      <c r="B14" s="353" t="s">
        <v>362</v>
      </c>
      <c r="C14" s="354"/>
      <c r="D14" s="355">
        <f>SUM(D15:D16)</f>
        <v>43654.035999999993</v>
      </c>
      <c r="E14" s="355">
        <f t="shared" ref="E14:F14" si="1">SUM(E15:E16)</f>
        <v>0</v>
      </c>
      <c r="F14" s="355">
        <f t="shared" si="1"/>
        <v>0</v>
      </c>
    </row>
    <row r="15" spans="1:12" ht="30" x14ac:dyDescent="0.2">
      <c r="A15" s="68" t="s">
        <v>333</v>
      </c>
      <c r="B15" s="295" t="s">
        <v>371</v>
      </c>
      <c r="C15" s="296" t="s">
        <v>14</v>
      </c>
      <c r="D15" s="64">
        <f>'приложение 5.1 '!F89</f>
        <v>26788.095999999998</v>
      </c>
      <c r="E15" s="64">
        <f>'приложение 5.1 '!G89</f>
        <v>0</v>
      </c>
      <c r="F15" s="64">
        <f>'приложение 5.1 '!H89</f>
        <v>0</v>
      </c>
    </row>
    <row r="16" spans="1:12" ht="30" x14ac:dyDescent="0.2">
      <c r="A16" s="68" t="s">
        <v>334</v>
      </c>
      <c r="B16" s="295" t="s">
        <v>365</v>
      </c>
      <c r="C16" s="296" t="s">
        <v>15</v>
      </c>
      <c r="D16" s="64">
        <f>'приложение 5.1 '!F85</f>
        <v>16865.939999999999</v>
      </c>
      <c r="E16" s="64">
        <f>'приложение 5.1 '!G85</f>
        <v>0</v>
      </c>
      <c r="F16" s="64">
        <f>'приложение 5.1 '!H85</f>
        <v>0</v>
      </c>
    </row>
    <row r="17" spans="1:6" ht="31.5" x14ac:dyDescent="0.2">
      <c r="A17" s="351" t="s">
        <v>432</v>
      </c>
      <c r="B17" s="356" t="s">
        <v>298</v>
      </c>
      <c r="C17" s="357" t="s">
        <v>15</v>
      </c>
      <c r="D17" s="358">
        <f>SUM(D18:D19)</f>
        <v>7181.9417899999999</v>
      </c>
      <c r="E17" s="358">
        <f t="shared" ref="E17:F17" si="2">E18</f>
        <v>748.13187000000005</v>
      </c>
      <c r="F17" s="358">
        <f t="shared" si="2"/>
        <v>11372.92763</v>
      </c>
    </row>
    <row r="18" spans="1:6" ht="60" x14ac:dyDescent="0.2">
      <c r="A18" s="68" t="s">
        <v>335</v>
      </c>
      <c r="B18" s="295" t="s">
        <v>315</v>
      </c>
      <c r="C18" s="296" t="s">
        <v>15</v>
      </c>
      <c r="D18" s="64">
        <f>'приложение 5.1 '!F170</f>
        <v>1706.6469300000001</v>
      </c>
      <c r="E18" s="64">
        <f>'приложение 5.1 '!G170</f>
        <v>748.13187000000005</v>
      </c>
      <c r="F18" s="64">
        <f>'приложение 5.1 '!H170</f>
        <v>11372.92763</v>
      </c>
    </row>
    <row r="19" spans="1:6" ht="60" x14ac:dyDescent="0.2">
      <c r="A19" s="68" t="s">
        <v>337</v>
      </c>
      <c r="B19" s="359" t="s">
        <v>306</v>
      </c>
      <c r="C19" s="360" t="s">
        <v>14</v>
      </c>
      <c r="D19" s="364">
        <f>'приложение 5.1 '!F177</f>
        <v>5475.29486</v>
      </c>
      <c r="E19" s="364">
        <f>'приложение 5.1 '!G177</f>
        <v>0</v>
      </c>
      <c r="F19" s="364">
        <f>'приложение 5.1 '!H177</f>
        <v>0</v>
      </c>
    </row>
    <row r="20" spans="1:6" ht="15.75" x14ac:dyDescent="0.2">
      <c r="A20" s="361">
        <v>3</v>
      </c>
      <c r="B20" s="362" t="s">
        <v>349</v>
      </c>
      <c r="C20" s="363"/>
      <c r="D20" s="355">
        <f>SUM(D21:D26)</f>
        <v>44665.069770000002</v>
      </c>
      <c r="E20" s="355">
        <f t="shared" ref="E20:F20" si="3">SUM(E21:E26)</f>
        <v>43316.2</v>
      </c>
      <c r="F20" s="355">
        <f t="shared" si="3"/>
        <v>41352.639999999999</v>
      </c>
    </row>
    <row r="21" spans="1:6" ht="45" x14ac:dyDescent="0.2">
      <c r="A21" s="68" t="s">
        <v>433</v>
      </c>
      <c r="B21" s="25" t="s">
        <v>336</v>
      </c>
      <c r="C21" s="65" t="s">
        <v>13</v>
      </c>
      <c r="D21" s="64">
        <f>'приложение 5.1 '!F97</f>
        <v>655</v>
      </c>
      <c r="E21" s="64">
        <f>'приложение 5.1 '!G97</f>
        <v>305</v>
      </c>
      <c r="F21" s="64">
        <f>'приложение 5.1 '!H97</f>
        <v>305</v>
      </c>
    </row>
    <row r="22" spans="1:6" ht="30" x14ac:dyDescent="0.2">
      <c r="A22" s="68" t="s">
        <v>434</v>
      </c>
      <c r="B22" s="25" t="s">
        <v>338</v>
      </c>
      <c r="C22" s="65" t="s">
        <v>31</v>
      </c>
      <c r="D22" s="64">
        <f>'приложение 5.1 '!F104</f>
        <v>900</v>
      </c>
      <c r="E22" s="64">
        <f>'приложение 5.1 '!G104</f>
        <v>700</v>
      </c>
      <c r="F22" s="64">
        <f>'приложение 5.1 '!H104</f>
        <v>700</v>
      </c>
    </row>
    <row r="23" spans="1:6" ht="60" x14ac:dyDescent="0.2">
      <c r="A23" s="68" t="s">
        <v>339</v>
      </c>
      <c r="B23" s="66" t="s">
        <v>340</v>
      </c>
      <c r="C23" s="65" t="s">
        <v>435</v>
      </c>
      <c r="D23" s="64">
        <f>'приложение 5.1 '!F108</f>
        <v>29928.229769999998</v>
      </c>
      <c r="E23" s="64">
        <f>'приложение 5.1 '!G108</f>
        <v>29836</v>
      </c>
      <c r="F23" s="64">
        <f>'приложение 5.1 '!H108</f>
        <v>27812.44</v>
      </c>
    </row>
    <row r="24" spans="1:6" ht="60" x14ac:dyDescent="0.2">
      <c r="A24" s="68" t="s">
        <v>341</v>
      </c>
      <c r="B24" s="25" t="s">
        <v>342</v>
      </c>
      <c r="C24" s="65" t="s">
        <v>155</v>
      </c>
      <c r="D24" s="158">
        <f>'приложение 5.1 '!F138</f>
        <v>12490.34</v>
      </c>
      <c r="E24" s="158">
        <f>'приложение 5.1 '!G138</f>
        <v>12165.199999999999</v>
      </c>
      <c r="F24" s="158">
        <f>'приложение 5.1 '!H138</f>
        <v>12125.199999999999</v>
      </c>
    </row>
    <row r="25" spans="1:6" ht="30" x14ac:dyDescent="0.25">
      <c r="A25" s="68" t="s">
        <v>343</v>
      </c>
      <c r="B25" s="67" t="s">
        <v>344</v>
      </c>
      <c r="C25" s="36" t="s">
        <v>16</v>
      </c>
      <c r="D25" s="158">
        <f>'приложение 5.1 '!F158</f>
        <v>681.5</v>
      </c>
      <c r="E25" s="158">
        <f>'приложение 5.1 '!G158</f>
        <v>300</v>
      </c>
      <c r="F25" s="158">
        <f>'приложение 5.1 '!H158</f>
        <v>400</v>
      </c>
    </row>
    <row r="26" spans="1:6" ht="78.75" x14ac:dyDescent="0.2">
      <c r="A26" s="68" t="s">
        <v>345</v>
      </c>
      <c r="B26" s="69" t="s">
        <v>346</v>
      </c>
      <c r="C26" s="70" t="s">
        <v>23</v>
      </c>
      <c r="D26" s="297">
        <f>'приложение 5.1 '!F165</f>
        <v>10</v>
      </c>
      <c r="E26" s="297">
        <f>'приложение 5.1 '!G165</f>
        <v>10</v>
      </c>
      <c r="F26" s="297">
        <f>'приложение 5.1 '!H165</f>
        <v>10</v>
      </c>
    </row>
  </sheetData>
  <mergeCells count="10">
    <mergeCell ref="E1:F1"/>
    <mergeCell ref="E2:F2"/>
    <mergeCell ref="E3:F3"/>
    <mergeCell ref="E4:F4"/>
    <mergeCell ref="G5:L7"/>
    <mergeCell ref="A7:F9"/>
    <mergeCell ref="A11:A12"/>
    <mergeCell ref="B11:B12"/>
    <mergeCell ref="C11:C12"/>
    <mergeCell ref="D11:F11"/>
  </mergeCells>
  <pageMargins left="1.1811023622047245" right="0.39370078740157483" top="0.39370078740157483" bottom="0.39370078740157483" header="0" footer="0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3"/>
  <sheetViews>
    <sheetView zoomScale="80" zoomScaleNormal="80" workbookViewId="0">
      <selection activeCell="E5" sqref="E5"/>
    </sheetView>
  </sheetViews>
  <sheetFormatPr defaultRowHeight="12.75" x14ac:dyDescent="0.2"/>
  <cols>
    <col min="1" max="1" width="18.42578125" customWidth="1"/>
    <col min="2" max="2" width="24.5703125" customWidth="1"/>
    <col min="3" max="3" width="15.85546875" customWidth="1"/>
    <col min="4" max="4" width="15.42578125" customWidth="1"/>
    <col min="5" max="5" width="16.85546875" customWidth="1"/>
  </cols>
  <sheetData>
    <row r="1" spans="1:5" ht="15" x14ac:dyDescent="0.25">
      <c r="A1" s="1"/>
      <c r="B1" s="1"/>
      <c r="C1" s="1"/>
      <c r="D1" s="1"/>
      <c r="E1" s="77" t="s">
        <v>86</v>
      </c>
    </row>
    <row r="2" spans="1:5" ht="15" x14ac:dyDescent="0.25">
      <c r="A2" s="1"/>
      <c r="B2" s="1"/>
      <c r="C2" s="1"/>
      <c r="D2" s="1"/>
      <c r="E2" s="78" t="s">
        <v>87</v>
      </c>
    </row>
    <row r="3" spans="1:5" ht="15" x14ac:dyDescent="0.25">
      <c r="A3" s="1"/>
      <c r="B3" s="1"/>
      <c r="C3" s="1"/>
      <c r="D3" s="1"/>
      <c r="E3" s="78" t="s">
        <v>88</v>
      </c>
    </row>
    <row r="4" spans="1:5" ht="15" x14ac:dyDescent="0.25">
      <c r="B4" s="1"/>
      <c r="C4" s="1"/>
      <c r="D4" s="1"/>
      <c r="E4" s="78" t="s">
        <v>442</v>
      </c>
    </row>
    <row r="5" spans="1:5" ht="15" x14ac:dyDescent="0.25">
      <c r="B5" s="1"/>
      <c r="C5" s="1"/>
      <c r="D5" s="76"/>
      <c r="E5" s="1"/>
    </row>
    <row r="6" spans="1:5" x14ac:dyDescent="0.2">
      <c r="A6" s="395" t="s">
        <v>420</v>
      </c>
      <c r="B6" s="395"/>
      <c r="C6" s="395"/>
      <c r="D6" s="395"/>
      <c r="E6" s="396"/>
    </row>
    <row r="7" spans="1:5" x14ac:dyDescent="0.2">
      <c r="A7" s="395"/>
      <c r="B7" s="395"/>
      <c r="C7" s="395"/>
      <c r="D7" s="395"/>
      <c r="E7" s="396"/>
    </row>
    <row r="8" spans="1:5" x14ac:dyDescent="0.2">
      <c r="A8" s="397"/>
      <c r="B8" s="397"/>
      <c r="C8" s="397"/>
      <c r="D8" s="397"/>
      <c r="E8" s="398"/>
    </row>
    <row r="9" spans="1:5" ht="89.25" x14ac:dyDescent="0.2">
      <c r="A9" s="180" t="s">
        <v>36</v>
      </c>
      <c r="B9" s="180" t="s">
        <v>2</v>
      </c>
      <c r="C9" s="180" t="s">
        <v>37</v>
      </c>
      <c r="D9" s="180" t="s">
        <v>157</v>
      </c>
      <c r="E9" s="180" t="s">
        <v>158</v>
      </c>
    </row>
    <row r="10" spans="1:5" ht="60.75" x14ac:dyDescent="0.2">
      <c r="A10" s="212"/>
      <c r="B10" s="209" t="s">
        <v>38</v>
      </c>
      <c r="C10" s="193">
        <f>C11+C26</f>
        <v>32273340</v>
      </c>
      <c r="D10" s="193">
        <f>+D11+D26</f>
        <v>0</v>
      </c>
      <c r="E10" s="193">
        <f>+E11+E26</f>
        <v>32273340</v>
      </c>
    </row>
    <row r="11" spans="1:5" ht="40.5" x14ac:dyDescent="0.2">
      <c r="A11" s="212"/>
      <c r="B11" s="209" t="s">
        <v>39</v>
      </c>
      <c r="C11" s="193">
        <f>C12+C14+C17+C19+C21</f>
        <v>31235615</v>
      </c>
      <c r="D11" s="193">
        <f>+D12+D14+D17+D19+D21</f>
        <v>0</v>
      </c>
      <c r="E11" s="193">
        <f>+E12+E14+E17+E19+E21</f>
        <v>31235615</v>
      </c>
    </row>
    <row r="12" spans="1:5" ht="24" x14ac:dyDescent="0.2">
      <c r="A12" s="199" t="s">
        <v>40</v>
      </c>
      <c r="B12" s="213" t="s">
        <v>41</v>
      </c>
      <c r="C12" s="201">
        <f>SUM(C13:C13)</f>
        <v>3745500</v>
      </c>
      <c r="D12" s="201">
        <f>SUM(D13:D13)</f>
        <v>0</v>
      </c>
      <c r="E12" s="201">
        <f>C12+D12</f>
        <v>3745500</v>
      </c>
    </row>
    <row r="13" spans="1:5" ht="174" customHeight="1" x14ac:dyDescent="0.2">
      <c r="A13" s="9" t="s">
        <v>91</v>
      </c>
      <c r="B13" s="9" t="s">
        <v>42</v>
      </c>
      <c r="C13" s="11">
        <v>3745500</v>
      </c>
      <c r="D13" s="11"/>
      <c r="E13" s="11">
        <f>C13+D13</f>
        <v>3745500</v>
      </c>
    </row>
    <row r="14" spans="1:5" ht="102" customHeight="1" x14ac:dyDescent="0.2">
      <c r="A14" s="194" t="s">
        <v>43</v>
      </c>
      <c r="B14" s="211" t="s">
        <v>44</v>
      </c>
      <c r="C14" s="193">
        <f>C15+C16</f>
        <v>3612015</v>
      </c>
      <c r="D14" s="193">
        <f>SUM(D15:D16)</f>
        <v>0</v>
      </c>
      <c r="E14" s="193">
        <f>C14+D14</f>
        <v>3612015</v>
      </c>
    </row>
    <row r="15" spans="1:5" ht="165.75" customHeight="1" x14ac:dyDescent="0.2">
      <c r="A15" s="9" t="s">
        <v>89</v>
      </c>
      <c r="B15" s="9" t="s">
        <v>156</v>
      </c>
      <c r="C15" s="74">
        <v>1775337</v>
      </c>
      <c r="D15" s="74">
        <v>0</v>
      </c>
      <c r="E15" s="74">
        <f>C15+D15</f>
        <v>1775337</v>
      </c>
    </row>
    <row r="16" spans="1:5" ht="140.25" x14ac:dyDescent="0.2">
      <c r="A16" s="9" t="s">
        <v>90</v>
      </c>
      <c r="B16" s="9" t="s">
        <v>45</v>
      </c>
      <c r="C16" s="74">
        <v>1836678</v>
      </c>
      <c r="D16" s="74">
        <v>0</v>
      </c>
      <c r="E16" s="74">
        <f>C16+D16</f>
        <v>1836678</v>
      </c>
    </row>
    <row r="17" spans="1:5" ht="38.25" x14ac:dyDescent="0.2">
      <c r="A17" s="194" t="s">
        <v>46</v>
      </c>
      <c r="B17" s="180" t="s">
        <v>47</v>
      </c>
      <c r="C17" s="193">
        <f>C18</f>
        <v>248100</v>
      </c>
      <c r="D17" s="193">
        <f>+D18</f>
        <v>0</v>
      </c>
      <c r="E17" s="193">
        <f>+E18</f>
        <v>248100</v>
      </c>
    </row>
    <row r="18" spans="1:5" ht="25.5" x14ac:dyDescent="0.25">
      <c r="A18" s="9" t="s">
        <v>48</v>
      </c>
      <c r="B18" s="9" t="s">
        <v>47</v>
      </c>
      <c r="C18" s="10">
        <v>248100</v>
      </c>
      <c r="D18" s="10">
        <v>0</v>
      </c>
      <c r="E18" s="10">
        <f>C18+D18</f>
        <v>248100</v>
      </c>
    </row>
    <row r="19" spans="1:5" ht="31.5" x14ac:dyDescent="0.2">
      <c r="A19" s="194" t="s">
        <v>49</v>
      </c>
      <c r="B19" s="211" t="s">
        <v>50</v>
      </c>
      <c r="C19" s="193">
        <f>C20</f>
        <v>2025000</v>
      </c>
      <c r="D19" s="193">
        <f>+D20</f>
        <v>0</v>
      </c>
      <c r="E19" s="193">
        <f>C19+D19</f>
        <v>2025000</v>
      </c>
    </row>
    <row r="20" spans="1:5" ht="104.25" customHeight="1" x14ac:dyDescent="0.2">
      <c r="A20" s="9" t="s">
        <v>92</v>
      </c>
      <c r="B20" s="9" t="s">
        <v>51</v>
      </c>
      <c r="C20" s="11">
        <v>2025000</v>
      </c>
      <c r="D20" s="11"/>
      <c r="E20" s="11">
        <f>C20+D20</f>
        <v>2025000</v>
      </c>
    </row>
    <row r="21" spans="1:5" ht="25.5" x14ac:dyDescent="0.2">
      <c r="A21" s="210" t="s">
        <v>52</v>
      </c>
      <c r="B21" s="211" t="s">
        <v>53</v>
      </c>
      <c r="C21" s="178">
        <f>C22+C24</f>
        <v>21605000</v>
      </c>
      <c r="D21" s="178">
        <f>+D22+D24</f>
        <v>0</v>
      </c>
      <c r="E21" s="178">
        <f>+E22+E24</f>
        <v>21605000</v>
      </c>
    </row>
    <row r="22" spans="1:5" ht="25.5" x14ac:dyDescent="0.2">
      <c r="A22" s="182" t="s">
        <v>54</v>
      </c>
      <c r="B22" s="182" t="s">
        <v>55</v>
      </c>
      <c r="C22" s="178">
        <f>C23</f>
        <v>15000000</v>
      </c>
      <c r="D22" s="178">
        <f>+D23</f>
        <v>0</v>
      </c>
      <c r="E22" s="178">
        <f>+E23</f>
        <v>15000000</v>
      </c>
    </row>
    <row r="23" spans="1:5" ht="63.75" x14ac:dyDescent="0.2">
      <c r="A23" s="9" t="s">
        <v>93</v>
      </c>
      <c r="B23" s="9" t="s">
        <v>56</v>
      </c>
      <c r="C23" s="13">
        <v>15000000</v>
      </c>
      <c r="D23" s="13"/>
      <c r="E23" s="13">
        <f>C23+D23</f>
        <v>15000000</v>
      </c>
    </row>
    <row r="24" spans="1:5" ht="25.5" x14ac:dyDescent="0.2">
      <c r="A24" s="182" t="s">
        <v>57</v>
      </c>
      <c r="B24" s="182" t="s">
        <v>58</v>
      </c>
      <c r="C24" s="178">
        <f>C25</f>
        <v>6605000</v>
      </c>
      <c r="D24" s="178">
        <f>+D25</f>
        <v>0</v>
      </c>
      <c r="E24" s="178">
        <f>C24+D24</f>
        <v>6605000</v>
      </c>
    </row>
    <row r="25" spans="1:5" ht="76.5" x14ac:dyDescent="0.2">
      <c r="A25" s="9" t="s">
        <v>94</v>
      </c>
      <c r="B25" s="9" t="s">
        <v>59</v>
      </c>
      <c r="C25" s="13">
        <v>6605000</v>
      </c>
      <c r="D25" s="13"/>
      <c r="E25" s="13">
        <f>C25+D25</f>
        <v>6605000</v>
      </c>
    </row>
    <row r="26" spans="1:5" ht="40.5" x14ac:dyDescent="0.2">
      <c r="A26" s="182"/>
      <c r="B26" s="209" t="s">
        <v>60</v>
      </c>
      <c r="C26" s="193">
        <f>C27</f>
        <v>1037725</v>
      </c>
      <c r="D26" s="193">
        <f>+D27</f>
        <v>0</v>
      </c>
      <c r="E26" s="193">
        <f>+E27</f>
        <v>1037725</v>
      </c>
    </row>
    <row r="27" spans="1:5" ht="89.25" x14ac:dyDescent="0.2">
      <c r="A27" s="210" t="s">
        <v>61</v>
      </c>
      <c r="B27" s="180" t="s">
        <v>62</v>
      </c>
      <c r="C27" s="193">
        <f>C28+C29</f>
        <v>1037725</v>
      </c>
      <c r="D27" s="193">
        <f>SUM(D28:D29)</f>
        <v>0</v>
      </c>
      <c r="E27" s="193">
        <f t="shared" ref="E27:E32" si="0">C27+D27</f>
        <v>1037725</v>
      </c>
    </row>
    <row r="28" spans="1:5" ht="141.75" customHeight="1" x14ac:dyDescent="0.2">
      <c r="A28" s="14" t="s">
        <v>63</v>
      </c>
      <c r="B28" s="14" t="s">
        <v>64</v>
      </c>
      <c r="C28" s="15">
        <v>139495</v>
      </c>
      <c r="D28" s="15"/>
      <c r="E28" s="15">
        <f t="shared" si="0"/>
        <v>139495</v>
      </c>
    </row>
    <row r="29" spans="1:5" ht="157.5" customHeight="1" x14ac:dyDescent="0.2">
      <c r="A29" s="9" t="s">
        <v>65</v>
      </c>
      <c r="B29" s="9" t="s">
        <v>66</v>
      </c>
      <c r="C29" s="15">
        <v>898230</v>
      </c>
      <c r="D29" s="15"/>
      <c r="E29" s="15">
        <f t="shared" si="0"/>
        <v>898230</v>
      </c>
    </row>
    <row r="30" spans="1:5" ht="25.5" x14ac:dyDescent="0.2">
      <c r="A30" s="194" t="s">
        <v>67</v>
      </c>
      <c r="B30" s="180" t="s">
        <v>68</v>
      </c>
      <c r="C30" s="193">
        <f>C31</f>
        <v>69319827.670000002</v>
      </c>
      <c r="D30" s="193">
        <f t="shared" ref="D30" si="1">D31</f>
        <v>11462152.579999998</v>
      </c>
      <c r="E30" s="193">
        <f t="shared" si="0"/>
        <v>80781980.25</v>
      </c>
    </row>
    <row r="31" spans="1:5" s="73" customFormat="1" ht="52.5" x14ac:dyDescent="0.2">
      <c r="A31" s="199" t="s">
        <v>69</v>
      </c>
      <c r="B31" s="200" t="s">
        <v>70</v>
      </c>
      <c r="C31" s="201">
        <f>C32+C33+C44+C47</f>
        <v>69319827.670000002</v>
      </c>
      <c r="D31" s="201">
        <f>D32+D33+D44+D47</f>
        <v>11462152.579999998</v>
      </c>
      <c r="E31" s="201">
        <f t="shared" si="0"/>
        <v>80781980.25</v>
      </c>
    </row>
    <row r="32" spans="1:5" s="73" customFormat="1" ht="32.25" thickBot="1" x14ac:dyDescent="0.25">
      <c r="A32" s="202" t="s">
        <v>71</v>
      </c>
      <c r="B32" s="203" t="s">
        <v>72</v>
      </c>
      <c r="C32" s="204">
        <v>26224200</v>
      </c>
      <c r="D32" s="204"/>
      <c r="E32" s="204">
        <f t="shared" si="0"/>
        <v>26224200</v>
      </c>
    </row>
    <row r="33" spans="1:5" s="73" customFormat="1" ht="31.5" x14ac:dyDescent="0.2">
      <c r="A33" s="205" t="s">
        <v>73</v>
      </c>
      <c r="B33" s="206" t="s">
        <v>74</v>
      </c>
      <c r="C33" s="207">
        <f>SUM(C34:C43)</f>
        <v>42792507.670000002</v>
      </c>
      <c r="D33" s="207">
        <f>SUM(D34:D43)</f>
        <v>3270100.4699999969</v>
      </c>
      <c r="E33" s="208">
        <f>C33+D33</f>
        <v>46062608.140000001</v>
      </c>
    </row>
    <row r="34" spans="1:5" s="73" customFormat="1" ht="63.75" x14ac:dyDescent="0.2">
      <c r="A34" s="156" t="s">
        <v>197</v>
      </c>
      <c r="B34" s="160" t="s">
        <v>198</v>
      </c>
      <c r="C34" s="161">
        <v>8000000</v>
      </c>
      <c r="D34" s="161"/>
      <c r="E34" s="162">
        <f t="shared" ref="E34:E43" si="2">C34+D34</f>
        <v>8000000</v>
      </c>
    </row>
    <row r="35" spans="1:5" ht="25.5" x14ac:dyDescent="0.2">
      <c r="A35" s="93" t="s">
        <v>75</v>
      </c>
      <c r="B35" s="19" t="s">
        <v>160</v>
      </c>
      <c r="C35" s="5">
        <v>1567500</v>
      </c>
      <c r="D35" s="5">
        <v>77200</v>
      </c>
      <c r="E35" s="111">
        <f t="shared" si="2"/>
        <v>1644700</v>
      </c>
    </row>
    <row r="36" spans="1:5" ht="25.5" x14ac:dyDescent="0.2">
      <c r="A36" s="93" t="s">
        <v>75</v>
      </c>
      <c r="B36" s="19" t="s">
        <v>161</v>
      </c>
      <c r="C36" s="5">
        <v>621600</v>
      </c>
      <c r="D36" s="5"/>
      <c r="E36" s="111">
        <f t="shared" si="2"/>
        <v>621600</v>
      </c>
    </row>
    <row r="37" spans="1:5" ht="25.5" x14ac:dyDescent="0.2">
      <c r="A37" s="93" t="s">
        <v>75</v>
      </c>
      <c r="B37" s="19" t="s">
        <v>162</v>
      </c>
      <c r="C37" s="5">
        <v>1850000</v>
      </c>
      <c r="D37" s="5"/>
      <c r="E37" s="111">
        <f t="shared" si="2"/>
        <v>1850000</v>
      </c>
    </row>
    <row r="38" spans="1:5" ht="25.5" x14ac:dyDescent="0.2">
      <c r="A38" s="93" t="s">
        <v>75</v>
      </c>
      <c r="B38" s="19" t="s">
        <v>163</v>
      </c>
      <c r="C38" s="5">
        <v>1050400</v>
      </c>
      <c r="D38" s="5"/>
      <c r="E38" s="111">
        <f t="shared" si="2"/>
        <v>1050400</v>
      </c>
    </row>
    <row r="39" spans="1:5" ht="132" x14ac:dyDescent="0.2">
      <c r="A39" s="93" t="s">
        <v>366</v>
      </c>
      <c r="B39" s="19" t="s">
        <v>367</v>
      </c>
      <c r="C39" s="5">
        <v>28789207.670000002</v>
      </c>
      <c r="D39" s="5">
        <v>-28789207.670000002</v>
      </c>
      <c r="E39" s="111">
        <f t="shared" si="2"/>
        <v>0</v>
      </c>
    </row>
    <row r="40" spans="1:5" ht="68.25" customHeight="1" x14ac:dyDescent="0.2">
      <c r="A40" s="382" t="s">
        <v>439</v>
      </c>
      <c r="B40" s="9" t="s">
        <v>440</v>
      </c>
      <c r="C40" s="5">
        <v>0</v>
      </c>
      <c r="D40" s="5">
        <v>26520215.039999999</v>
      </c>
      <c r="E40" s="111">
        <f t="shared" si="2"/>
        <v>26520215.039999999</v>
      </c>
    </row>
    <row r="41" spans="1:5" ht="25.5" x14ac:dyDescent="0.2">
      <c r="A41" s="93" t="s">
        <v>75</v>
      </c>
      <c r="B41" s="19" t="s">
        <v>417</v>
      </c>
      <c r="C41" s="5">
        <v>0</v>
      </c>
      <c r="D41" s="5">
        <v>50900</v>
      </c>
      <c r="E41" s="111">
        <f t="shared" ref="E41" si="3">C41+D41</f>
        <v>50900</v>
      </c>
    </row>
    <row r="42" spans="1:5" ht="25.5" x14ac:dyDescent="0.2">
      <c r="A42" s="93" t="s">
        <v>75</v>
      </c>
      <c r="B42" s="19" t="s">
        <v>417</v>
      </c>
      <c r="C42" s="5">
        <v>0</v>
      </c>
      <c r="D42" s="5">
        <v>5410993.0999999996</v>
      </c>
      <c r="E42" s="111">
        <f t="shared" ref="E42" si="4">C42+D42</f>
        <v>5410993.0999999996</v>
      </c>
    </row>
    <row r="43" spans="1:5" ht="25.5" x14ac:dyDescent="0.2">
      <c r="A43" s="93" t="s">
        <v>75</v>
      </c>
      <c r="B43" s="19" t="s">
        <v>164</v>
      </c>
      <c r="C43" s="5">
        <v>913800</v>
      </c>
      <c r="D43" s="5"/>
      <c r="E43" s="111">
        <f t="shared" si="2"/>
        <v>913800</v>
      </c>
    </row>
    <row r="44" spans="1:5" ht="63.75" x14ac:dyDescent="0.2">
      <c r="A44" s="196" t="s">
        <v>76</v>
      </c>
      <c r="B44" s="197" t="s">
        <v>77</v>
      </c>
      <c r="C44" s="198">
        <f>C45+C46</f>
        <v>303120</v>
      </c>
      <c r="D44" s="198">
        <f>SUM(D45:D46)</f>
        <v>15000</v>
      </c>
      <c r="E44" s="198">
        <f>SUM(E45:E46)</f>
        <v>318120</v>
      </c>
    </row>
    <row r="45" spans="1:5" ht="76.5" x14ac:dyDescent="0.2">
      <c r="A45" s="9" t="s">
        <v>78</v>
      </c>
      <c r="B45" s="9" t="s">
        <v>159</v>
      </c>
      <c r="C45" s="15">
        <v>3520</v>
      </c>
      <c r="D45" s="15"/>
      <c r="E45" s="15">
        <v>3520</v>
      </c>
    </row>
    <row r="46" spans="1:5" ht="112.5" customHeight="1" x14ac:dyDescent="0.2">
      <c r="A46" s="9" t="s">
        <v>80</v>
      </c>
      <c r="B46" s="9" t="s">
        <v>393</v>
      </c>
      <c r="C46" s="15">
        <v>299600</v>
      </c>
      <c r="D46" s="15">
        <v>15000</v>
      </c>
      <c r="E46" s="15">
        <f>C46+D46</f>
        <v>314600</v>
      </c>
    </row>
    <row r="47" spans="1:5" ht="25.5" x14ac:dyDescent="0.2">
      <c r="A47" s="194" t="s">
        <v>82</v>
      </c>
      <c r="B47" s="180" t="s">
        <v>34</v>
      </c>
      <c r="C47" s="195">
        <f>SUM(C48+C49)</f>
        <v>0</v>
      </c>
      <c r="D47" s="195">
        <f>SUM(D48:D49)</f>
        <v>8177052.1100000003</v>
      </c>
      <c r="E47" s="195">
        <f>C47+D47</f>
        <v>8177052.1100000003</v>
      </c>
    </row>
    <row r="48" spans="1:5" ht="51" x14ac:dyDescent="0.2">
      <c r="A48" s="289" t="s">
        <v>83</v>
      </c>
      <c r="B48" s="14" t="s">
        <v>402</v>
      </c>
      <c r="C48" s="290">
        <v>0</v>
      </c>
      <c r="D48" s="290">
        <v>200000</v>
      </c>
      <c r="E48" s="290">
        <f>C48+D48</f>
        <v>200000</v>
      </c>
    </row>
    <row r="49" spans="1:5" ht="51" x14ac:dyDescent="0.2">
      <c r="A49" s="289" t="s">
        <v>83</v>
      </c>
      <c r="B49" s="14" t="s">
        <v>402</v>
      </c>
      <c r="C49" s="290">
        <v>0</v>
      </c>
      <c r="D49" s="290">
        <v>7977052.1100000003</v>
      </c>
      <c r="E49" s="290">
        <f>C49+D49</f>
        <v>7977052.1100000003</v>
      </c>
    </row>
    <row r="50" spans="1:5" ht="37.5" x14ac:dyDescent="0.2">
      <c r="A50" s="182"/>
      <c r="B50" s="192" t="s">
        <v>85</v>
      </c>
      <c r="C50" s="193">
        <f>C10+C30</f>
        <v>101593167.67</v>
      </c>
      <c r="D50" s="193">
        <f>D10+D30</f>
        <v>11462152.579999998</v>
      </c>
      <c r="E50" s="193">
        <f>C50+D50</f>
        <v>113055320.25</v>
      </c>
    </row>
    <row r="53" spans="1:5" x14ac:dyDescent="0.2">
      <c r="C53" s="157"/>
    </row>
  </sheetData>
  <mergeCells count="1">
    <mergeCell ref="A6:E8"/>
  </mergeCells>
  <pageMargins left="0.70866141732283472" right="7.874015748031496E-2" top="0.74803149606299213" bottom="7.874015748031496E-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1"/>
  <sheetViews>
    <sheetView topLeftCell="A35" workbookViewId="0">
      <selection activeCell="G12" sqref="G12"/>
    </sheetView>
  </sheetViews>
  <sheetFormatPr defaultRowHeight="15" x14ac:dyDescent="0.25"/>
  <cols>
    <col min="1" max="1" width="20.85546875" style="1" customWidth="1"/>
    <col min="2" max="2" width="35" style="1" customWidth="1"/>
    <col min="3" max="4" width="11.85546875" style="79" customWidth="1"/>
    <col min="5" max="5" width="13.5703125" style="79" customWidth="1"/>
    <col min="6" max="256" width="9.140625" style="1"/>
    <col min="257" max="257" width="24.140625" style="1" customWidth="1"/>
    <col min="258" max="258" width="48.7109375" style="1" customWidth="1"/>
    <col min="259" max="259" width="14.140625" style="1" customWidth="1"/>
    <col min="260" max="260" width="14.28515625" style="1" customWidth="1"/>
    <col min="261" max="261" width="15.28515625" style="1" customWidth="1"/>
    <col min="262" max="512" width="9.140625" style="1"/>
    <col min="513" max="513" width="24.140625" style="1" customWidth="1"/>
    <col min="514" max="514" width="48.7109375" style="1" customWidth="1"/>
    <col min="515" max="515" width="14.140625" style="1" customWidth="1"/>
    <col min="516" max="516" width="14.28515625" style="1" customWidth="1"/>
    <col min="517" max="517" width="15.28515625" style="1" customWidth="1"/>
    <col min="518" max="768" width="9.140625" style="1"/>
    <col min="769" max="769" width="24.140625" style="1" customWidth="1"/>
    <col min="770" max="770" width="48.7109375" style="1" customWidth="1"/>
    <col min="771" max="771" width="14.140625" style="1" customWidth="1"/>
    <col min="772" max="772" width="14.28515625" style="1" customWidth="1"/>
    <col min="773" max="773" width="15.28515625" style="1" customWidth="1"/>
    <col min="774" max="1024" width="9.140625" style="1"/>
    <col min="1025" max="1025" width="24.140625" style="1" customWidth="1"/>
    <col min="1026" max="1026" width="48.7109375" style="1" customWidth="1"/>
    <col min="1027" max="1027" width="14.140625" style="1" customWidth="1"/>
    <col min="1028" max="1028" width="14.28515625" style="1" customWidth="1"/>
    <col min="1029" max="1029" width="15.28515625" style="1" customWidth="1"/>
    <col min="1030" max="1280" width="9.140625" style="1"/>
    <col min="1281" max="1281" width="24.140625" style="1" customWidth="1"/>
    <col min="1282" max="1282" width="48.7109375" style="1" customWidth="1"/>
    <col min="1283" max="1283" width="14.140625" style="1" customWidth="1"/>
    <col min="1284" max="1284" width="14.28515625" style="1" customWidth="1"/>
    <col min="1285" max="1285" width="15.28515625" style="1" customWidth="1"/>
    <col min="1286" max="1536" width="9.140625" style="1"/>
    <col min="1537" max="1537" width="24.140625" style="1" customWidth="1"/>
    <col min="1538" max="1538" width="48.7109375" style="1" customWidth="1"/>
    <col min="1539" max="1539" width="14.140625" style="1" customWidth="1"/>
    <col min="1540" max="1540" width="14.28515625" style="1" customWidth="1"/>
    <col min="1541" max="1541" width="15.28515625" style="1" customWidth="1"/>
    <col min="1542" max="1792" width="9.140625" style="1"/>
    <col min="1793" max="1793" width="24.140625" style="1" customWidth="1"/>
    <col min="1794" max="1794" width="48.7109375" style="1" customWidth="1"/>
    <col min="1795" max="1795" width="14.140625" style="1" customWidth="1"/>
    <col min="1796" max="1796" width="14.28515625" style="1" customWidth="1"/>
    <col min="1797" max="1797" width="15.28515625" style="1" customWidth="1"/>
    <col min="1798" max="2048" width="9.140625" style="1"/>
    <col min="2049" max="2049" width="24.140625" style="1" customWidth="1"/>
    <col min="2050" max="2050" width="48.7109375" style="1" customWidth="1"/>
    <col min="2051" max="2051" width="14.140625" style="1" customWidth="1"/>
    <col min="2052" max="2052" width="14.28515625" style="1" customWidth="1"/>
    <col min="2053" max="2053" width="15.28515625" style="1" customWidth="1"/>
    <col min="2054" max="2304" width="9.140625" style="1"/>
    <col min="2305" max="2305" width="24.140625" style="1" customWidth="1"/>
    <col min="2306" max="2306" width="48.7109375" style="1" customWidth="1"/>
    <col min="2307" max="2307" width="14.140625" style="1" customWidth="1"/>
    <col min="2308" max="2308" width="14.28515625" style="1" customWidth="1"/>
    <col min="2309" max="2309" width="15.28515625" style="1" customWidth="1"/>
    <col min="2310" max="2560" width="9.140625" style="1"/>
    <col min="2561" max="2561" width="24.140625" style="1" customWidth="1"/>
    <col min="2562" max="2562" width="48.7109375" style="1" customWidth="1"/>
    <col min="2563" max="2563" width="14.140625" style="1" customWidth="1"/>
    <col min="2564" max="2564" width="14.28515625" style="1" customWidth="1"/>
    <col min="2565" max="2565" width="15.28515625" style="1" customWidth="1"/>
    <col min="2566" max="2816" width="9.140625" style="1"/>
    <col min="2817" max="2817" width="24.140625" style="1" customWidth="1"/>
    <col min="2818" max="2818" width="48.7109375" style="1" customWidth="1"/>
    <col min="2819" max="2819" width="14.140625" style="1" customWidth="1"/>
    <col min="2820" max="2820" width="14.28515625" style="1" customWidth="1"/>
    <col min="2821" max="2821" width="15.28515625" style="1" customWidth="1"/>
    <col min="2822" max="3072" width="9.140625" style="1"/>
    <col min="3073" max="3073" width="24.140625" style="1" customWidth="1"/>
    <col min="3074" max="3074" width="48.7109375" style="1" customWidth="1"/>
    <col min="3075" max="3075" width="14.140625" style="1" customWidth="1"/>
    <col min="3076" max="3076" width="14.28515625" style="1" customWidth="1"/>
    <col min="3077" max="3077" width="15.28515625" style="1" customWidth="1"/>
    <col min="3078" max="3328" width="9.140625" style="1"/>
    <col min="3329" max="3329" width="24.140625" style="1" customWidth="1"/>
    <col min="3330" max="3330" width="48.7109375" style="1" customWidth="1"/>
    <col min="3331" max="3331" width="14.140625" style="1" customWidth="1"/>
    <col min="3332" max="3332" width="14.28515625" style="1" customWidth="1"/>
    <col min="3333" max="3333" width="15.28515625" style="1" customWidth="1"/>
    <col min="3334" max="3584" width="9.140625" style="1"/>
    <col min="3585" max="3585" width="24.140625" style="1" customWidth="1"/>
    <col min="3586" max="3586" width="48.7109375" style="1" customWidth="1"/>
    <col min="3587" max="3587" width="14.140625" style="1" customWidth="1"/>
    <col min="3588" max="3588" width="14.28515625" style="1" customWidth="1"/>
    <col min="3589" max="3589" width="15.28515625" style="1" customWidth="1"/>
    <col min="3590" max="3840" width="9.140625" style="1"/>
    <col min="3841" max="3841" width="24.140625" style="1" customWidth="1"/>
    <col min="3842" max="3842" width="48.7109375" style="1" customWidth="1"/>
    <col min="3843" max="3843" width="14.140625" style="1" customWidth="1"/>
    <col min="3844" max="3844" width="14.28515625" style="1" customWidth="1"/>
    <col min="3845" max="3845" width="15.28515625" style="1" customWidth="1"/>
    <col min="3846" max="4096" width="9.140625" style="1"/>
    <col min="4097" max="4097" width="24.140625" style="1" customWidth="1"/>
    <col min="4098" max="4098" width="48.7109375" style="1" customWidth="1"/>
    <col min="4099" max="4099" width="14.140625" style="1" customWidth="1"/>
    <col min="4100" max="4100" width="14.28515625" style="1" customWidth="1"/>
    <col min="4101" max="4101" width="15.28515625" style="1" customWidth="1"/>
    <col min="4102" max="4352" width="9.140625" style="1"/>
    <col min="4353" max="4353" width="24.140625" style="1" customWidth="1"/>
    <col min="4354" max="4354" width="48.7109375" style="1" customWidth="1"/>
    <col min="4355" max="4355" width="14.140625" style="1" customWidth="1"/>
    <col min="4356" max="4356" width="14.28515625" style="1" customWidth="1"/>
    <col min="4357" max="4357" width="15.28515625" style="1" customWidth="1"/>
    <col min="4358" max="4608" width="9.140625" style="1"/>
    <col min="4609" max="4609" width="24.140625" style="1" customWidth="1"/>
    <col min="4610" max="4610" width="48.7109375" style="1" customWidth="1"/>
    <col min="4611" max="4611" width="14.140625" style="1" customWidth="1"/>
    <col min="4612" max="4612" width="14.28515625" style="1" customWidth="1"/>
    <col min="4613" max="4613" width="15.28515625" style="1" customWidth="1"/>
    <col min="4614" max="4864" width="9.140625" style="1"/>
    <col min="4865" max="4865" width="24.140625" style="1" customWidth="1"/>
    <col min="4866" max="4866" width="48.7109375" style="1" customWidth="1"/>
    <col min="4867" max="4867" width="14.140625" style="1" customWidth="1"/>
    <col min="4868" max="4868" width="14.28515625" style="1" customWidth="1"/>
    <col min="4869" max="4869" width="15.28515625" style="1" customWidth="1"/>
    <col min="4870" max="5120" width="9.140625" style="1"/>
    <col min="5121" max="5121" width="24.140625" style="1" customWidth="1"/>
    <col min="5122" max="5122" width="48.7109375" style="1" customWidth="1"/>
    <col min="5123" max="5123" width="14.140625" style="1" customWidth="1"/>
    <col min="5124" max="5124" width="14.28515625" style="1" customWidth="1"/>
    <col min="5125" max="5125" width="15.28515625" style="1" customWidth="1"/>
    <col min="5126" max="5376" width="9.140625" style="1"/>
    <col min="5377" max="5377" width="24.140625" style="1" customWidth="1"/>
    <col min="5378" max="5378" width="48.7109375" style="1" customWidth="1"/>
    <col min="5379" max="5379" width="14.140625" style="1" customWidth="1"/>
    <col min="5380" max="5380" width="14.28515625" style="1" customWidth="1"/>
    <col min="5381" max="5381" width="15.28515625" style="1" customWidth="1"/>
    <col min="5382" max="5632" width="9.140625" style="1"/>
    <col min="5633" max="5633" width="24.140625" style="1" customWidth="1"/>
    <col min="5634" max="5634" width="48.7109375" style="1" customWidth="1"/>
    <col min="5635" max="5635" width="14.140625" style="1" customWidth="1"/>
    <col min="5636" max="5636" width="14.28515625" style="1" customWidth="1"/>
    <col min="5637" max="5637" width="15.28515625" style="1" customWidth="1"/>
    <col min="5638" max="5888" width="9.140625" style="1"/>
    <col min="5889" max="5889" width="24.140625" style="1" customWidth="1"/>
    <col min="5890" max="5890" width="48.7109375" style="1" customWidth="1"/>
    <col min="5891" max="5891" width="14.140625" style="1" customWidth="1"/>
    <col min="5892" max="5892" width="14.28515625" style="1" customWidth="1"/>
    <col min="5893" max="5893" width="15.28515625" style="1" customWidth="1"/>
    <col min="5894" max="6144" width="9.140625" style="1"/>
    <col min="6145" max="6145" width="24.140625" style="1" customWidth="1"/>
    <col min="6146" max="6146" width="48.7109375" style="1" customWidth="1"/>
    <col min="6147" max="6147" width="14.140625" style="1" customWidth="1"/>
    <col min="6148" max="6148" width="14.28515625" style="1" customWidth="1"/>
    <col min="6149" max="6149" width="15.28515625" style="1" customWidth="1"/>
    <col min="6150" max="6400" width="9.140625" style="1"/>
    <col min="6401" max="6401" width="24.140625" style="1" customWidth="1"/>
    <col min="6402" max="6402" width="48.7109375" style="1" customWidth="1"/>
    <col min="6403" max="6403" width="14.140625" style="1" customWidth="1"/>
    <col min="6404" max="6404" width="14.28515625" style="1" customWidth="1"/>
    <col min="6405" max="6405" width="15.28515625" style="1" customWidth="1"/>
    <col min="6406" max="6656" width="9.140625" style="1"/>
    <col min="6657" max="6657" width="24.140625" style="1" customWidth="1"/>
    <col min="6658" max="6658" width="48.7109375" style="1" customWidth="1"/>
    <col min="6659" max="6659" width="14.140625" style="1" customWidth="1"/>
    <col min="6660" max="6660" width="14.28515625" style="1" customWidth="1"/>
    <col min="6661" max="6661" width="15.28515625" style="1" customWidth="1"/>
    <col min="6662" max="6912" width="9.140625" style="1"/>
    <col min="6913" max="6913" width="24.140625" style="1" customWidth="1"/>
    <col min="6914" max="6914" width="48.7109375" style="1" customWidth="1"/>
    <col min="6915" max="6915" width="14.140625" style="1" customWidth="1"/>
    <col min="6916" max="6916" width="14.28515625" style="1" customWidth="1"/>
    <col min="6917" max="6917" width="15.28515625" style="1" customWidth="1"/>
    <col min="6918" max="7168" width="9.140625" style="1"/>
    <col min="7169" max="7169" width="24.140625" style="1" customWidth="1"/>
    <col min="7170" max="7170" width="48.7109375" style="1" customWidth="1"/>
    <col min="7171" max="7171" width="14.140625" style="1" customWidth="1"/>
    <col min="7172" max="7172" width="14.28515625" style="1" customWidth="1"/>
    <col min="7173" max="7173" width="15.28515625" style="1" customWidth="1"/>
    <col min="7174" max="7424" width="9.140625" style="1"/>
    <col min="7425" max="7425" width="24.140625" style="1" customWidth="1"/>
    <col min="7426" max="7426" width="48.7109375" style="1" customWidth="1"/>
    <col min="7427" max="7427" width="14.140625" style="1" customWidth="1"/>
    <col min="7428" max="7428" width="14.28515625" style="1" customWidth="1"/>
    <col min="7429" max="7429" width="15.28515625" style="1" customWidth="1"/>
    <col min="7430" max="7680" width="9.140625" style="1"/>
    <col min="7681" max="7681" width="24.140625" style="1" customWidth="1"/>
    <col min="7682" max="7682" width="48.7109375" style="1" customWidth="1"/>
    <col min="7683" max="7683" width="14.140625" style="1" customWidth="1"/>
    <col min="7684" max="7684" width="14.28515625" style="1" customWidth="1"/>
    <col min="7685" max="7685" width="15.28515625" style="1" customWidth="1"/>
    <col min="7686" max="7936" width="9.140625" style="1"/>
    <col min="7937" max="7937" width="24.140625" style="1" customWidth="1"/>
    <col min="7938" max="7938" width="48.7109375" style="1" customWidth="1"/>
    <col min="7939" max="7939" width="14.140625" style="1" customWidth="1"/>
    <col min="7940" max="7940" width="14.28515625" style="1" customWidth="1"/>
    <col min="7941" max="7941" width="15.28515625" style="1" customWidth="1"/>
    <col min="7942" max="8192" width="9.140625" style="1"/>
    <col min="8193" max="8193" width="24.140625" style="1" customWidth="1"/>
    <col min="8194" max="8194" width="48.7109375" style="1" customWidth="1"/>
    <col min="8195" max="8195" width="14.140625" style="1" customWidth="1"/>
    <col min="8196" max="8196" width="14.28515625" style="1" customWidth="1"/>
    <col min="8197" max="8197" width="15.28515625" style="1" customWidth="1"/>
    <col min="8198" max="8448" width="9.140625" style="1"/>
    <col min="8449" max="8449" width="24.140625" style="1" customWidth="1"/>
    <col min="8450" max="8450" width="48.7109375" style="1" customWidth="1"/>
    <col min="8451" max="8451" width="14.140625" style="1" customWidth="1"/>
    <col min="8452" max="8452" width="14.28515625" style="1" customWidth="1"/>
    <col min="8453" max="8453" width="15.28515625" style="1" customWidth="1"/>
    <col min="8454" max="8704" width="9.140625" style="1"/>
    <col min="8705" max="8705" width="24.140625" style="1" customWidth="1"/>
    <col min="8706" max="8706" width="48.7109375" style="1" customWidth="1"/>
    <col min="8707" max="8707" width="14.140625" style="1" customWidth="1"/>
    <col min="8708" max="8708" width="14.28515625" style="1" customWidth="1"/>
    <col min="8709" max="8709" width="15.28515625" style="1" customWidth="1"/>
    <col min="8710" max="8960" width="9.140625" style="1"/>
    <col min="8961" max="8961" width="24.140625" style="1" customWidth="1"/>
    <col min="8962" max="8962" width="48.7109375" style="1" customWidth="1"/>
    <col min="8963" max="8963" width="14.140625" style="1" customWidth="1"/>
    <col min="8964" max="8964" width="14.28515625" style="1" customWidth="1"/>
    <col min="8965" max="8965" width="15.28515625" style="1" customWidth="1"/>
    <col min="8966" max="9216" width="9.140625" style="1"/>
    <col min="9217" max="9217" width="24.140625" style="1" customWidth="1"/>
    <col min="9218" max="9218" width="48.7109375" style="1" customWidth="1"/>
    <col min="9219" max="9219" width="14.140625" style="1" customWidth="1"/>
    <col min="9220" max="9220" width="14.28515625" style="1" customWidth="1"/>
    <col min="9221" max="9221" width="15.28515625" style="1" customWidth="1"/>
    <col min="9222" max="9472" width="9.140625" style="1"/>
    <col min="9473" max="9473" width="24.140625" style="1" customWidth="1"/>
    <col min="9474" max="9474" width="48.7109375" style="1" customWidth="1"/>
    <col min="9475" max="9475" width="14.140625" style="1" customWidth="1"/>
    <col min="9476" max="9476" width="14.28515625" style="1" customWidth="1"/>
    <col min="9477" max="9477" width="15.28515625" style="1" customWidth="1"/>
    <col min="9478" max="9728" width="9.140625" style="1"/>
    <col min="9729" max="9729" width="24.140625" style="1" customWidth="1"/>
    <col min="9730" max="9730" width="48.7109375" style="1" customWidth="1"/>
    <col min="9731" max="9731" width="14.140625" style="1" customWidth="1"/>
    <col min="9732" max="9732" width="14.28515625" style="1" customWidth="1"/>
    <col min="9733" max="9733" width="15.28515625" style="1" customWidth="1"/>
    <col min="9734" max="9984" width="9.140625" style="1"/>
    <col min="9985" max="9985" width="24.140625" style="1" customWidth="1"/>
    <col min="9986" max="9986" width="48.7109375" style="1" customWidth="1"/>
    <col min="9987" max="9987" width="14.140625" style="1" customWidth="1"/>
    <col min="9988" max="9988" width="14.28515625" style="1" customWidth="1"/>
    <col min="9989" max="9989" width="15.28515625" style="1" customWidth="1"/>
    <col min="9990" max="10240" width="9.140625" style="1"/>
    <col min="10241" max="10241" width="24.140625" style="1" customWidth="1"/>
    <col min="10242" max="10242" width="48.7109375" style="1" customWidth="1"/>
    <col min="10243" max="10243" width="14.140625" style="1" customWidth="1"/>
    <col min="10244" max="10244" width="14.28515625" style="1" customWidth="1"/>
    <col min="10245" max="10245" width="15.28515625" style="1" customWidth="1"/>
    <col min="10246" max="10496" width="9.140625" style="1"/>
    <col min="10497" max="10497" width="24.140625" style="1" customWidth="1"/>
    <col min="10498" max="10498" width="48.7109375" style="1" customWidth="1"/>
    <col min="10499" max="10499" width="14.140625" style="1" customWidth="1"/>
    <col min="10500" max="10500" width="14.28515625" style="1" customWidth="1"/>
    <col min="10501" max="10501" width="15.28515625" style="1" customWidth="1"/>
    <col min="10502" max="10752" width="9.140625" style="1"/>
    <col min="10753" max="10753" width="24.140625" style="1" customWidth="1"/>
    <col min="10754" max="10754" width="48.7109375" style="1" customWidth="1"/>
    <col min="10755" max="10755" width="14.140625" style="1" customWidth="1"/>
    <col min="10756" max="10756" width="14.28515625" style="1" customWidth="1"/>
    <col min="10757" max="10757" width="15.28515625" style="1" customWidth="1"/>
    <col min="10758" max="11008" width="9.140625" style="1"/>
    <col min="11009" max="11009" width="24.140625" style="1" customWidth="1"/>
    <col min="11010" max="11010" width="48.7109375" style="1" customWidth="1"/>
    <col min="11011" max="11011" width="14.140625" style="1" customWidth="1"/>
    <col min="11012" max="11012" width="14.28515625" style="1" customWidth="1"/>
    <col min="11013" max="11013" width="15.28515625" style="1" customWidth="1"/>
    <col min="11014" max="11264" width="9.140625" style="1"/>
    <col min="11265" max="11265" width="24.140625" style="1" customWidth="1"/>
    <col min="11266" max="11266" width="48.7109375" style="1" customWidth="1"/>
    <col min="11267" max="11267" width="14.140625" style="1" customWidth="1"/>
    <col min="11268" max="11268" width="14.28515625" style="1" customWidth="1"/>
    <col min="11269" max="11269" width="15.28515625" style="1" customWidth="1"/>
    <col min="11270" max="11520" width="9.140625" style="1"/>
    <col min="11521" max="11521" width="24.140625" style="1" customWidth="1"/>
    <col min="11522" max="11522" width="48.7109375" style="1" customWidth="1"/>
    <col min="11523" max="11523" width="14.140625" style="1" customWidth="1"/>
    <col min="11524" max="11524" width="14.28515625" style="1" customWidth="1"/>
    <col min="11525" max="11525" width="15.28515625" style="1" customWidth="1"/>
    <col min="11526" max="11776" width="9.140625" style="1"/>
    <col min="11777" max="11777" width="24.140625" style="1" customWidth="1"/>
    <col min="11778" max="11778" width="48.7109375" style="1" customWidth="1"/>
    <col min="11779" max="11779" width="14.140625" style="1" customWidth="1"/>
    <col min="11780" max="11780" width="14.28515625" style="1" customWidth="1"/>
    <col min="11781" max="11781" width="15.28515625" style="1" customWidth="1"/>
    <col min="11782" max="12032" width="9.140625" style="1"/>
    <col min="12033" max="12033" width="24.140625" style="1" customWidth="1"/>
    <col min="12034" max="12034" width="48.7109375" style="1" customWidth="1"/>
    <col min="12035" max="12035" width="14.140625" style="1" customWidth="1"/>
    <col min="12036" max="12036" width="14.28515625" style="1" customWidth="1"/>
    <col min="12037" max="12037" width="15.28515625" style="1" customWidth="1"/>
    <col min="12038" max="12288" width="9.140625" style="1"/>
    <col min="12289" max="12289" width="24.140625" style="1" customWidth="1"/>
    <col min="12290" max="12290" width="48.7109375" style="1" customWidth="1"/>
    <col min="12291" max="12291" width="14.140625" style="1" customWidth="1"/>
    <col min="12292" max="12292" width="14.28515625" style="1" customWidth="1"/>
    <col min="12293" max="12293" width="15.28515625" style="1" customWidth="1"/>
    <col min="12294" max="12544" width="9.140625" style="1"/>
    <col min="12545" max="12545" width="24.140625" style="1" customWidth="1"/>
    <col min="12546" max="12546" width="48.7109375" style="1" customWidth="1"/>
    <col min="12547" max="12547" width="14.140625" style="1" customWidth="1"/>
    <col min="12548" max="12548" width="14.28515625" style="1" customWidth="1"/>
    <col min="12549" max="12549" width="15.28515625" style="1" customWidth="1"/>
    <col min="12550" max="12800" width="9.140625" style="1"/>
    <col min="12801" max="12801" width="24.140625" style="1" customWidth="1"/>
    <col min="12802" max="12802" width="48.7109375" style="1" customWidth="1"/>
    <col min="12803" max="12803" width="14.140625" style="1" customWidth="1"/>
    <col min="12804" max="12804" width="14.28515625" style="1" customWidth="1"/>
    <col min="12805" max="12805" width="15.28515625" style="1" customWidth="1"/>
    <col min="12806" max="13056" width="9.140625" style="1"/>
    <col min="13057" max="13057" width="24.140625" style="1" customWidth="1"/>
    <col min="13058" max="13058" width="48.7109375" style="1" customWidth="1"/>
    <col min="13059" max="13059" width="14.140625" style="1" customWidth="1"/>
    <col min="13060" max="13060" width="14.28515625" style="1" customWidth="1"/>
    <col min="13061" max="13061" width="15.28515625" style="1" customWidth="1"/>
    <col min="13062" max="13312" width="9.140625" style="1"/>
    <col min="13313" max="13313" width="24.140625" style="1" customWidth="1"/>
    <col min="13314" max="13314" width="48.7109375" style="1" customWidth="1"/>
    <col min="13315" max="13315" width="14.140625" style="1" customWidth="1"/>
    <col min="13316" max="13316" width="14.28515625" style="1" customWidth="1"/>
    <col min="13317" max="13317" width="15.28515625" style="1" customWidth="1"/>
    <col min="13318" max="13568" width="9.140625" style="1"/>
    <col min="13569" max="13569" width="24.140625" style="1" customWidth="1"/>
    <col min="13570" max="13570" width="48.7109375" style="1" customWidth="1"/>
    <col min="13571" max="13571" width="14.140625" style="1" customWidth="1"/>
    <col min="13572" max="13572" width="14.28515625" style="1" customWidth="1"/>
    <col min="13573" max="13573" width="15.28515625" style="1" customWidth="1"/>
    <col min="13574" max="13824" width="9.140625" style="1"/>
    <col min="13825" max="13825" width="24.140625" style="1" customWidth="1"/>
    <col min="13826" max="13826" width="48.7109375" style="1" customWidth="1"/>
    <col min="13827" max="13827" width="14.140625" style="1" customWidth="1"/>
    <col min="13828" max="13828" width="14.28515625" style="1" customWidth="1"/>
    <col min="13829" max="13829" width="15.28515625" style="1" customWidth="1"/>
    <col min="13830" max="14080" width="9.140625" style="1"/>
    <col min="14081" max="14081" width="24.140625" style="1" customWidth="1"/>
    <col min="14082" max="14082" width="48.7109375" style="1" customWidth="1"/>
    <col min="14083" max="14083" width="14.140625" style="1" customWidth="1"/>
    <col min="14084" max="14084" width="14.28515625" style="1" customWidth="1"/>
    <col min="14085" max="14085" width="15.28515625" style="1" customWidth="1"/>
    <col min="14086" max="14336" width="9.140625" style="1"/>
    <col min="14337" max="14337" width="24.140625" style="1" customWidth="1"/>
    <col min="14338" max="14338" width="48.7109375" style="1" customWidth="1"/>
    <col min="14339" max="14339" width="14.140625" style="1" customWidth="1"/>
    <col min="14340" max="14340" width="14.28515625" style="1" customWidth="1"/>
    <col min="14341" max="14341" width="15.28515625" style="1" customWidth="1"/>
    <col min="14342" max="14592" width="9.140625" style="1"/>
    <col min="14593" max="14593" width="24.140625" style="1" customWidth="1"/>
    <col min="14594" max="14594" width="48.7109375" style="1" customWidth="1"/>
    <col min="14595" max="14595" width="14.140625" style="1" customWidth="1"/>
    <col min="14596" max="14596" width="14.28515625" style="1" customWidth="1"/>
    <col min="14597" max="14597" width="15.28515625" style="1" customWidth="1"/>
    <col min="14598" max="14848" width="9.140625" style="1"/>
    <col min="14849" max="14849" width="24.140625" style="1" customWidth="1"/>
    <col min="14850" max="14850" width="48.7109375" style="1" customWidth="1"/>
    <col min="14851" max="14851" width="14.140625" style="1" customWidth="1"/>
    <col min="14852" max="14852" width="14.28515625" style="1" customWidth="1"/>
    <col min="14853" max="14853" width="15.28515625" style="1" customWidth="1"/>
    <col min="14854" max="15104" width="9.140625" style="1"/>
    <col min="15105" max="15105" width="24.140625" style="1" customWidth="1"/>
    <col min="15106" max="15106" width="48.7109375" style="1" customWidth="1"/>
    <col min="15107" max="15107" width="14.140625" style="1" customWidth="1"/>
    <col min="15108" max="15108" width="14.28515625" style="1" customWidth="1"/>
    <col min="15109" max="15109" width="15.28515625" style="1" customWidth="1"/>
    <col min="15110" max="15360" width="9.140625" style="1"/>
    <col min="15361" max="15361" width="24.140625" style="1" customWidth="1"/>
    <col min="15362" max="15362" width="48.7109375" style="1" customWidth="1"/>
    <col min="15363" max="15363" width="14.140625" style="1" customWidth="1"/>
    <col min="15364" max="15364" width="14.28515625" style="1" customWidth="1"/>
    <col min="15365" max="15365" width="15.28515625" style="1" customWidth="1"/>
    <col min="15366" max="15616" width="9.140625" style="1"/>
    <col min="15617" max="15617" width="24.140625" style="1" customWidth="1"/>
    <col min="15618" max="15618" width="48.7109375" style="1" customWidth="1"/>
    <col min="15619" max="15619" width="14.140625" style="1" customWidth="1"/>
    <col min="15620" max="15620" width="14.28515625" style="1" customWidth="1"/>
    <col min="15621" max="15621" width="15.28515625" style="1" customWidth="1"/>
    <col min="15622" max="15872" width="9.140625" style="1"/>
    <col min="15873" max="15873" width="24.140625" style="1" customWidth="1"/>
    <col min="15874" max="15874" width="48.7109375" style="1" customWidth="1"/>
    <col min="15875" max="15875" width="14.140625" style="1" customWidth="1"/>
    <col min="15876" max="15876" width="14.28515625" style="1" customWidth="1"/>
    <col min="15877" max="15877" width="15.28515625" style="1" customWidth="1"/>
    <col min="15878" max="16128" width="9.140625" style="1"/>
    <col min="16129" max="16129" width="24.140625" style="1" customWidth="1"/>
    <col min="16130" max="16130" width="48.7109375" style="1" customWidth="1"/>
    <col min="16131" max="16131" width="14.140625" style="1" customWidth="1"/>
    <col min="16132" max="16132" width="14.28515625" style="1" customWidth="1"/>
    <col min="16133" max="16133" width="15.28515625" style="1" customWidth="1"/>
    <col min="16134" max="16384" width="9.140625" style="1"/>
  </cols>
  <sheetData>
    <row r="1" spans="1:5" x14ac:dyDescent="0.25">
      <c r="E1" s="85" t="s">
        <v>86</v>
      </c>
    </row>
    <row r="2" spans="1:5" x14ac:dyDescent="0.25">
      <c r="E2" s="86" t="s">
        <v>87</v>
      </c>
    </row>
    <row r="3" spans="1:5" x14ac:dyDescent="0.25">
      <c r="E3" s="86" t="s">
        <v>88</v>
      </c>
    </row>
    <row r="4" spans="1:5" x14ac:dyDescent="0.25">
      <c r="A4"/>
      <c r="E4" s="86" t="s">
        <v>442</v>
      </c>
    </row>
    <row r="5" spans="1:5" ht="15.6" customHeight="1" x14ac:dyDescent="0.25">
      <c r="A5" s="399" t="s">
        <v>187</v>
      </c>
      <c r="B5" s="399"/>
      <c r="C5" s="399"/>
      <c r="D5" s="399"/>
      <c r="E5" s="399"/>
    </row>
    <row r="6" spans="1:5" ht="9" customHeight="1" x14ac:dyDescent="0.25">
      <c r="A6" s="400"/>
      <c r="B6" s="400"/>
      <c r="C6" s="400"/>
      <c r="D6" s="400"/>
      <c r="E6" s="400"/>
    </row>
    <row r="7" spans="1:5" ht="15" hidden="1" customHeight="1" x14ac:dyDescent="0.25">
      <c r="A7" s="400"/>
      <c r="B7" s="400"/>
      <c r="C7" s="400"/>
      <c r="D7" s="400"/>
      <c r="E7" s="400"/>
    </row>
    <row r="8" spans="1:5" ht="87" customHeight="1" x14ac:dyDescent="0.25">
      <c r="A8" s="214" t="s">
        <v>36</v>
      </c>
      <c r="B8" s="214" t="s">
        <v>2</v>
      </c>
      <c r="C8" s="215" t="s">
        <v>188</v>
      </c>
      <c r="D8" s="215" t="s">
        <v>403</v>
      </c>
      <c r="E8" s="215" t="s">
        <v>189</v>
      </c>
    </row>
    <row r="9" spans="1:5" ht="60.75" x14ac:dyDescent="0.25">
      <c r="A9" s="216"/>
      <c r="B9" s="217" t="s">
        <v>38</v>
      </c>
      <c r="C9" s="218">
        <f>+C10+C25</f>
        <v>32443.605</v>
      </c>
      <c r="D9" s="218">
        <f>+D10+D25</f>
        <v>0</v>
      </c>
      <c r="E9" s="218">
        <f t="shared" ref="E9:E26" si="0">C9+D9</f>
        <v>32443.605</v>
      </c>
    </row>
    <row r="10" spans="1:5" ht="20.25" x14ac:dyDescent="0.25">
      <c r="A10" s="3"/>
      <c r="B10" s="4" t="s">
        <v>39</v>
      </c>
      <c r="C10" s="80">
        <f>+C11+C13+C16+C18+C20</f>
        <v>31405.88</v>
      </c>
      <c r="D10" s="80">
        <f>+D11+D13+D16+D18+D20</f>
        <v>0</v>
      </c>
      <c r="E10" s="80">
        <f t="shared" si="0"/>
        <v>31405.88</v>
      </c>
    </row>
    <row r="11" spans="1:5" ht="21" x14ac:dyDescent="0.25">
      <c r="A11" s="17" t="s">
        <v>40</v>
      </c>
      <c r="B11" s="18" t="s">
        <v>41</v>
      </c>
      <c r="C11" s="81">
        <f>SUM(C12:C12)</f>
        <v>3895.01</v>
      </c>
      <c r="D11" s="81">
        <f>D12</f>
        <v>0</v>
      </c>
      <c r="E11" s="81">
        <f t="shared" si="0"/>
        <v>3895.01</v>
      </c>
    </row>
    <row r="12" spans="1:5" ht="102" x14ac:dyDescent="0.25">
      <c r="A12" s="9" t="s">
        <v>91</v>
      </c>
      <c r="B12" s="9" t="s">
        <v>42</v>
      </c>
      <c r="C12" s="11">
        <v>3895.01</v>
      </c>
      <c r="D12" s="11"/>
      <c r="E12" s="11">
        <f t="shared" si="0"/>
        <v>3895.01</v>
      </c>
    </row>
    <row r="13" spans="1:5" ht="63" x14ac:dyDescent="0.25">
      <c r="A13" s="16" t="s">
        <v>43</v>
      </c>
      <c r="B13" s="8" t="s">
        <v>44</v>
      </c>
      <c r="C13" s="80">
        <f>SUM(C14:C15)</f>
        <v>3622.8500000000004</v>
      </c>
      <c r="D13" s="80">
        <f>D14+D15</f>
        <v>0</v>
      </c>
      <c r="E13" s="80">
        <f t="shared" si="0"/>
        <v>3622.8500000000004</v>
      </c>
    </row>
    <row r="14" spans="1:5" ht="89.25" x14ac:dyDescent="0.25">
      <c r="A14" s="9" t="s">
        <v>89</v>
      </c>
      <c r="B14" s="9" t="s">
        <v>156</v>
      </c>
      <c r="C14" s="74">
        <v>1780.66</v>
      </c>
      <c r="D14" s="74"/>
      <c r="E14" s="74">
        <f t="shared" si="0"/>
        <v>1780.66</v>
      </c>
    </row>
    <row r="15" spans="1:5" ht="102" x14ac:dyDescent="0.25">
      <c r="A15" s="9" t="s">
        <v>90</v>
      </c>
      <c r="B15" s="9" t="s">
        <v>45</v>
      </c>
      <c r="C15" s="74">
        <v>1842.19</v>
      </c>
      <c r="D15" s="74"/>
      <c r="E15" s="74">
        <f t="shared" si="0"/>
        <v>1842.19</v>
      </c>
    </row>
    <row r="16" spans="1:5" ht="26.25" customHeight="1" x14ac:dyDescent="0.25">
      <c r="A16" s="16" t="s">
        <v>46</v>
      </c>
      <c r="B16" s="2" t="s">
        <v>47</v>
      </c>
      <c r="C16" s="80">
        <f>+C17</f>
        <v>258.02</v>
      </c>
      <c r="D16" s="80">
        <f>D17</f>
        <v>0</v>
      </c>
      <c r="E16" s="80">
        <f t="shared" si="0"/>
        <v>258.02</v>
      </c>
    </row>
    <row r="17" spans="1:5" ht="15.75" customHeight="1" x14ac:dyDescent="0.25">
      <c r="A17" s="9" t="s">
        <v>48</v>
      </c>
      <c r="B17" s="9" t="s">
        <v>47</v>
      </c>
      <c r="C17" s="10">
        <v>258.02</v>
      </c>
      <c r="D17" s="10"/>
      <c r="E17" s="10">
        <f t="shared" si="0"/>
        <v>258.02</v>
      </c>
    </row>
    <row r="18" spans="1:5" ht="31.5" x14ac:dyDescent="0.25">
      <c r="A18" s="16" t="s">
        <v>49</v>
      </c>
      <c r="B18" s="8" t="s">
        <v>50</v>
      </c>
      <c r="C18" s="80">
        <f>+C19</f>
        <v>2025</v>
      </c>
      <c r="D18" s="80">
        <f>D19</f>
        <v>0</v>
      </c>
      <c r="E18" s="80">
        <f t="shared" si="0"/>
        <v>2025</v>
      </c>
    </row>
    <row r="19" spans="1:5" ht="63.75" x14ac:dyDescent="0.25">
      <c r="A19" s="9" t="s">
        <v>92</v>
      </c>
      <c r="B19" s="9" t="s">
        <v>51</v>
      </c>
      <c r="C19" s="11">
        <v>2025</v>
      </c>
      <c r="D19" s="11"/>
      <c r="E19" s="11">
        <f t="shared" si="0"/>
        <v>2025</v>
      </c>
    </row>
    <row r="20" spans="1:5" ht="25.5" x14ac:dyDescent="0.25">
      <c r="A20" s="7" t="s">
        <v>52</v>
      </c>
      <c r="B20" s="8" t="s">
        <v>53</v>
      </c>
      <c r="C20" s="12">
        <f>+C21+C23</f>
        <v>21605</v>
      </c>
      <c r="D20" s="12">
        <f>+D21+D23</f>
        <v>0</v>
      </c>
      <c r="E20" s="12">
        <f t="shared" si="0"/>
        <v>21605</v>
      </c>
    </row>
    <row r="21" spans="1:5" ht="25.5" x14ac:dyDescent="0.25">
      <c r="A21" s="9" t="s">
        <v>54</v>
      </c>
      <c r="B21" s="9" t="s">
        <v>55</v>
      </c>
      <c r="C21" s="12">
        <f>+C22</f>
        <v>15000</v>
      </c>
      <c r="D21" s="12">
        <f>D22</f>
        <v>0</v>
      </c>
      <c r="E21" s="12">
        <f t="shared" si="0"/>
        <v>15000</v>
      </c>
    </row>
    <row r="22" spans="1:5" ht="51" x14ac:dyDescent="0.25">
      <c r="A22" s="9" t="s">
        <v>93</v>
      </c>
      <c r="B22" s="9" t="s">
        <v>56</v>
      </c>
      <c r="C22" s="13">
        <v>15000</v>
      </c>
      <c r="D22" s="13"/>
      <c r="E22" s="13">
        <f t="shared" si="0"/>
        <v>15000</v>
      </c>
    </row>
    <row r="23" spans="1:5" ht="25.5" x14ac:dyDescent="0.25">
      <c r="A23" s="9" t="s">
        <v>57</v>
      </c>
      <c r="B23" s="9" t="s">
        <v>58</v>
      </c>
      <c r="C23" s="12">
        <f>+C24</f>
        <v>6605</v>
      </c>
      <c r="D23" s="12">
        <f>D24</f>
        <v>0</v>
      </c>
      <c r="E23" s="12">
        <f t="shared" si="0"/>
        <v>6605</v>
      </c>
    </row>
    <row r="24" spans="1:5" ht="51" x14ac:dyDescent="0.25">
      <c r="A24" s="9" t="s">
        <v>94</v>
      </c>
      <c r="B24" s="9" t="s">
        <v>59</v>
      </c>
      <c r="C24" s="13">
        <v>6605</v>
      </c>
      <c r="D24" s="13"/>
      <c r="E24" s="13">
        <f t="shared" si="0"/>
        <v>6605</v>
      </c>
    </row>
    <row r="25" spans="1:5" ht="20.25" x14ac:dyDescent="0.25">
      <c r="A25" s="9"/>
      <c r="B25" s="4" t="s">
        <v>60</v>
      </c>
      <c r="C25" s="80">
        <f>+C26</f>
        <v>1037.7249999999999</v>
      </c>
      <c r="D25" s="80">
        <f>+D26</f>
        <v>0</v>
      </c>
      <c r="E25" s="80">
        <f t="shared" si="0"/>
        <v>1037.7249999999999</v>
      </c>
    </row>
    <row r="26" spans="1:5" ht="63.75" x14ac:dyDescent="0.25">
      <c r="A26" s="7" t="s">
        <v>61</v>
      </c>
      <c r="B26" s="2" t="s">
        <v>62</v>
      </c>
      <c r="C26" s="80">
        <f>SUM(C27:C28)</f>
        <v>1037.7249999999999</v>
      </c>
      <c r="D26" s="80">
        <f>SUM(D27:D28)</f>
        <v>0</v>
      </c>
      <c r="E26" s="80">
        <f t="shared" si="0"/>
        <v>1037.7249999999999</v>
      </c>
    </row>
    <row r="27" spans="1:5" ht="89.25" x14ac:dyDescent="0.25">
      <c r="A27" s="14" t="s">
        <v>63</v>
      </c>
      <c r="B27" s="14" t="s">
        <v>64</v>
      </c>
      <c r="C27" s="82">
        <v>139.495</v>
      </c>
      <c r="D27" s="82"/>
      <c r="E27" s="74">
        <f t="shared" ref="E27:E28" si="1">C27+D27</f>
        <v>139.495</v>
      </c>
    </row>
    <row r="28" spans="1:5" ht="102" x14ac:dyDescent="0.25">
      <c r="A28" s="9" t="s">
        <v>65</v>
      </c>
      <c r="B28" s="9" t="s">
        <v>66</v>
      </c>
      <c r="C28" s="82">
        <v>898.23</v>
      </c>
      <c r="D28" s="82"/>
      <c r="E28" s="74">
        <f t="shared" si="1"/>
        <v>898.23</v>
      </c>
    </row>
    <row r="29" spans="1:5" ht="24" x14ac:dyDescent="0.25">
      <c r="A29" s="219" t="s">
        <v>67</v>
      </c>
      <c r="B29" s="214" t="s">
        <v>68</v>
      </c>
      <c r="C29" s="218">
        <f>+C30</f>
        <v>29712.12</v>
      </c>
      <c r="D29" s="218">
        <f>+D30</f>
        <v>495.8</v>
      </c>
      <c r="E29" s="218">
        <f>C29+D29</f>
        <v>30207.919999999998</v>
      </c>
    </row>
    <row r="30" spans="1:5" ht="51.75" thickBot="1" x14ac:dyDescent="0.3">
      <c r="A30" s="220" t="s">
        <v>69</v>
      </c>
      <c r="B30" s="221" t="s">
        <v>70</v>
      </c>
      <c r="C30" s="222">
        <f>+C31+C32+C35+C38</f>
        <v>29712.12</v>
      </c>
      <c r="D30" s="222">
        <f>+D31+D32+D35+D38</f>
        <v>495.8</v>
      </c>
      <c r="E30" s="222">
        <f>C30+D30</f>
        <v>30207.919999999998</v>
      </c>
    </row>
    <row r="31" spans="1:5" ht="51.75" customHeight="1" thickBot="1" x14ac:dyDescent="0.3">
      <c r="A31" s="97" t="s">
        <v>71</v>
      </c>
      <c r="B31" s="98" t="s">
        <v>72</v>
      </c>
      <c r="C31" s="99">
        <v>27150.400000000001</v>
      </c>
      <c r="D31" s="99"/>
      <c r="E31" s="100">
        <f>C31+D31</f>
        <v>27150.400000000001</v>
      </c>
    </row>
    <row r="32" spans="1:5" ht="39" thickBot="1" x14ac:dyDescent="0.3">
      <c r="A32" s="88" t="s">
        <v>73</v>
      </c>
      <c r="B32" s="89" t="s">
        <v>74</v>
      </c>
      <c r="C32" s="90">
        <f>SUM(C33:C34)</f>
        <v>2248.3000000000002</v>
      </c>
      <c r="D32" s="90">
        <f>SUM(D33:D34)</f>
        <v>77.2</v>
      </c>
      <c r="E32" s="318">
        <f>C32+D32</f>
        <v>2325.5</v>
      </c>
    </row>
    <row r="33" spans="1:5" ht="25.5" x14ac:dyDescent="0.25">
      <c r="A33" s="91" t="s">
        <v>75</v>
      </c>
      <c r="B33" s="9" t="s">
        <v>406</v>
      </c>
      <c r="C33" s="74">
        <v>1567.5</v>
      </c>
      <c r="D33" s="74">
        <v>77.2</v>
      </c>
      <c r="E33" s="320">
        <f>C33+D33</f>
        <v>1644.7</v>
      </c>
    </row>
    <row r="34" spans="1:5" ht="26.25" thickBot="1" x14ac:dyDescent="0.3">
      <c r="A34" s="94" t="s">
        <v>75</v>
      </c>
      <c r="B34" s="95" t="s">
        <v>192</v>
      </c>
      <c r="C34" s="96">
        <v>680.8</v>
      </c>
      <c r="D34" s="96"/>
      <c r="E34" s="319">
        <f t="shared" ref="E34" si="2">C34+D34</f>
        <v>680.8</v>
      </c>
    </row>
    <row r="35" spans="1:5" ht="46.5" customHeight="1" x14ac:dyDescent="0.25">
      <c r="A35" s="227" t="s">
        <v>76</v>
      </c>
      <c r="B35" s="228" t="s">
        <v>77</v>
      </c>
      <c r="C35" s="231">
        <f>SUM(C36:C37)</f>
        <v>313.41999999999996</v>
      </c>
      <c r="D35" s="231">
        <f>SUM(D36:D37)</f>
        <v>18.600000000000001</v>
      </c>
      <c r="E35" s="232">
        <f t="shared" ref="E35:E39" si="3">C35+D35</f>
        <v>332.02</v>
      </c>
    </row>
    <row r="36" spans="1:5" ht="46.5" customHeight="1" x14ac:dyDescent="0.25">
      <c r="A36" s="93" t="s">
        <v>78</v>
      </c>
      <c r="B36" s="9" t="s">
        <v>79</v>
      </c>
      <c r="C36" s="82">
        <v>3.52</v>
      </c>
      <c r="D36" s="82"/>
      <c r="E36" s="102">
        <f t="shared" si="3"/>
        <v>3.52</v>
      </c>
    </row>
    <row r="37" spans="1:5" ht="50.25" customHeight="1" thickBot="1" x14ac:dyDescent="0.3">
      <c r="A37" s="94" t="s">
        <v>80</v>
      </c>
      <c r="B37" s="95" t="s">
        <v>81</v>
      </c>
      <c r="C37" s="103">
        <v>309.89999999999998</v>
      </c>
      <c r="D37" s="103">
        <v>18.600000000000001</v>
      </c>
      <c r="E37" s="102">
        <f t="shared" si="3"/>
        <v>328.5</v>
      </c>
    </row>
    <row r="38" spans="1:5" ht="23.25" customHeight="1" x14ac:dyDescent="0.25">
      <c r="A38" s="227" t="s">
        <v>82</v>
      </c>
      <c r="B38" s="228" t="s">
        <v>34</v>
      </c>
      <c r="C38" s="229">
        <f>C39</f>
        <v>0</v>
      </c>
      <c r="D38" s="229">
        <f>D39</f>
        <v>400</v>
      </c>
      <c r="E38" s="230">
        <f t="shared" si="3"/>
        <v>400</v>
      </c>
    </row>
    <row r="39" spans="1:5" ht="39" thickBot="1" x14ac:dyDescent="0.3">
      <c r="A39" s="94" t="s">
        <v>83</v>
      </c>
      <c r="B39" s="95" t="s">
        <v>84</v>
      </c>
      <c r="C39" s="96">
        <v>0</v>
      </c>
      <c r="D39" s="96">
        <v>400</v>
      </c>
      <c r="E39" s="104">
        <f t="shared" si="3"/>
        <v>400</v>
      </c>
    </row>
    <row r="40" spans="1:5" ht="19.5" thickBot="1" x14ac:dyDescent="0.3">
      <c r="A40" s="223"/>
      <c r="B40" s="224" t="s">
        <v>85</v>
      </c>
      <c r="C40" s="225">
        <f>+C29+C9</f>
        <v>62155.724999999999</v>
      </c>
      <c r="D40" s="225">
        <f>+D29+D9</f>
        <v>495.8</v>
      </c>
      <c r="E40" s="226">
        <f>C40+D40</f>
        <v>62651.525000000001</v>
      </c>
    </row>
    <row r="41" spans="1:5" ht="14.25" customHeight="1" x14ac:dyDescent="0.25"/>
  </sheetData>
  <mergeCells count="1">
    <mergeCell ref="A5:E7"/>
  </mergeCells>
  <pageMargins left="0.98425196850393704" right="0.39370078740157483" top="0.39370078740157483" bottom="0.39370078740157483" header="0" footer="0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42"/>
  <sheetViews>
    <sheetView workbookViewId="0">
      <selection activeCell="E4" sqref="E4"/>
    </sheetView>
  </sheetViews>
  <sheetFormatPr defaultRowHeight="15" x14ac:dyDescent="0.25"/>
  <cols>
    <col min="1" max="1" width="20.85546875" style="1" customWidth="1"/>
    <col min="2" max="2" width="35" style="1" customWidth="1"/>
    <col min="3" max="3" width="13.5703125" style="79" customWidth="1"/>
    <col min="4" max="4" width="14.28515625" style="79" customWidth="1"/>
    <col min="5" max="5" width="13.5703125" style="79" customWidth="1"/>
    <col min="6" max="256" width="9.140625" style="1"/>
    <col min="257" max="257" width="24.140625" style="1" customWidth="1"/>
    <col min="258" max="258" width="48.7109375" style="1" customWidth="1"/>
    <col min="259" max="259" width="14.140625" style="1" customWidth="1"/>
    <col min="260" max="260" width="14.28515625" style="1" customWidth="1"/>
    <col min="261" max="261" width="15.28515625" style="1" customWidth="1"/>
    <col min="262" max="512" width="9.140625" style="1"/>
    <col min="513" max="513" width="24.140625" style="1" customWidth="1"/>
    <col min="514" max="514" width="48.7109375" style="1" customWidth="1"/>
    <col min="515" max="515" width="14.140625" style="1" customWidth="1"/>
    <col min="516" max="516" width="14.28515625" style="1" customWidth="1"/>
    <col min="517" max="517" width="15.28515625" style="1" customWidth="1"/>
    <col min="518" max="768" width="9.140625" style="1"/>
    <col min="769" max="769" width="24.140625" style="1" customWidth="1"/>
    <col min="770" max="770" width="48.7109375" style="1" customWidth="1"/>
    <col min="771" max="771" width="14.140625" style="1" customWidth="1"/>
    <col min="772" max="772" width="14.28515625" style="1" customWidth="1"/>
    <col min="773" max="773" width="15.28515625" style="1" customWidth="1"/>
    <col min="774" max="1024" width="9.140625" style="1"/>
    <col min="1025" max="1025" width="24.140625" style="1" customWidth="1"/>
    <col min="1026" max="1026" width="48.7109375" style="1" customWidth="1"/>
    <col min="1027" max="1027" width="14.140625" style="1" customWidth="1"/>
    <col min="1028" max="1028" width="14.28515625" style="1" customWidth="1"/>
    <col min="1029" max="1029" width="15.28515625" style="1" customWidth="1"/>
    <col min="1030" max="1280" width="9.140625" style="1"/>
    <col min="1281" max="1281" width="24.140625" style="1" customWidth="1"/>
    <col min="1282" max="1282" width="48.7109375" style="1" customWidth="1"/>
    <col min="1283" max="1283" width="14.140625" style="1" customWidth="1"/>
    <col min="1284" max="1284" width="14.28515625" style="1" customWidth="1"/>
    <col min="1285" max="1285" width="15.28515625" style="1" customWidth="1"/>
    <col min="1286" max="1536" width="9.140625" style="1"/>
    <col min="1537" max="1537" width="24.140625" style="1" customWidth="1"/>
    <col min="1538" max="1538" width="48.7109375" style="1" customWidth="1"/>
    <col min="1539" max="1539" width="14.140625" style="1" customWidth="1"/>
    <col min="1540" max="1540" width="14.28515625" style="1" customWidth="1"/>
    <col min="1541" max="1541" width="15.28515625" style="1" customWidth="1"/>
    <col min="1542" max="1792" width="9.140625" style="1"/>
    <col min="1793" max="1793" width="24.140625" style="1" customWidth="1"/>
    <col min="1794" max="1794" width="48.7109375" style="1" customWidth="1"/>
    <col min="1795" max="1795" width="14.140625" style="1" customWidth="1"/>
    <col min="1796" max="1796" width="14.28515625" style="1" customWidth="1"/>
    <col min="1797" max="1797" width="15.28515625" style="1" customWidth="1"/>
    <col min="1798" max="2048" width="9.140625" style="1"/>
    <col min="2049" max="2049" width="24.140625" style="1" customWidth="1"/>
    <col min="2050" max="2050" width="48.7109375" style="1" customWidth="1"/>
    <col min="2051" max="2051" width="14.140625" style="1" customWidth="1"/>
    <col min="2052" max="2052" width="14.28515625" style="1" customWidth="1"/>
    <col min="2053" max="2053" width="15.28515625" style="1" customWidth="1"/>
    <col min="2054" max="2304" width="9.140625" style="1"/>
    <col min="2305" max="2305" width="24.140625" style="1" customWidth="1"/>
    <col min="2306" max="2306" width="48.7109375" style="1" customWidth="1"/>
    <col min="2307" max="2307" width="14.140625" style="1" customWidth="1"/>
    <col min="2308" max="2308" width="14.28515625" style="1" customWidth="1"/>
    <col min="2309" max="2309" width="15.28515625" style="1" customWidth="1"/>
    <col min="2310" max="2560" width="9.140625" style="1"/>
    <col min="2561" max="2561" width="24.140625" style="1" customWidth="1"/>
    <col min="2562" max="2562" width="48.7109375" style="1" customWidth="1"/>
    <col min="2563" max="2563" width="14.140625" style="1" customWidth="1"/>
    <col min="2564" max="2564" width="14.28515625" style="1" customWidth="1"/>
    <col min="2565" max="2565" width="15.28515625" style="1" customWidth="1"/>
    <col min="2566" max="2816" width="9.140625" style="1"/>
    <col min="2817" max="2817" width="24.140625" style="1" customWidth="1"/>
    <col min="2818" max="2818" width="48.7109375" style="1" customWidth="1"/>
    <col min="2819" max="2819" width="14.140625" style="1" customWidth="1"/>
    <col min="2820" max="2820" width="14.28515625" style="1" customWidth="1"/>
    <col min="2821" max="2821" width="15.28515625" style="1" customWidth="1"/>
    <col min="2822" max="3072" width="9.140625" style="1"/>
    <col min="3073" max="3073" width="24.140625" style="1" customWidth="1"/>
    <col min="3074" max="3074" width="48.7109375" style="1" customWidth="1"/>
    <col min="3075" max="3075" width="14.140625" style="1" customWidth="1"/>
    <col min="3076" max="3076" width="14.28515625" style="1" customWidth="1"/>
    <col min="3077" max="3077" width="15.28515625" style="1" customWidth="1"/>
    <col min="3078" max="3328" width="9.140625" style="1"/>
    <col min="3329" max="3329" width="24.140625" style="1" customWidth="1"/>
    <col min="3330" max="3330" width="48.7109375" style="1" customWidth="1"/>
    <col min="3331" max="3331" width="14.140625" style="1" customWidth="1"/>
    <col min="3332" max="3332" width="14.28515625" style="1" customWidth="1"/>
    <col min="3333" max="3333" width="15.28515625" style="1" customWidth="1"/>
    <col min="3334" max="3584" width="9.140625" style="1"/>
    <col min="3585" max="3585" width="24.140625" style="1" customWidth="1"/>
    <col min="3586" max="3586" width="48.7109375" style="1" customWidth="1"/>
    <col min="3587" max="3587" width="14.140625" style="1" customWidth="1"/>
    <col min="3588" max="3588" width="14.28515625" style="1" customWidth="1"/>
    <col min="3589" max="3589" width="15.28515625" style="1" customWidth="1"/>
    <col min="3590" max="3840" width="9.140625" style="1"/>
    <col min="3841" max="3841" width="24.140625" style="1" customWidth="1"/>
    <col min="3842" max="3842" width="48.7109375" style="1" customWidth="1"/>
    <col min="3843" max="3843" width="14.140625" style="1" customWidth="1"/>
    <col min="3844" max="3844" width="14.28515625" style="1" customWidth="1"/>
    <col min="3845" max="3845" width="15.28515625" style="1" customWidth="1"/>
    <col min="3846" max="4096" width="9.140625" style="1"/>
    <col min="4097" max="4097" width="24.140625" style="1" customWidth="1"/>
    <col min="4098" max="4098" width="48.7109375" style="1" customWidth="1"/>
    <col min="4099" max="4099" width="14.140625" style="1" customWidth="1"/>
    <col min="4100" max="4100" width="14.28515625" style="1" customWidth="1"/>
    <col min="4101" max="4101" width="15.28515625" style="1" customWidth="1"/>
    <col min="4102" max="4352" width="9.140625" style="1"/>
    <col min="4353" max="4353" width="24.140625" style="1" customWidth="1"/>
    <col min="4354" max="4354" width="48.7109375" style="1" customWidth="1"/>
    <col min="4355" max="4355" width="14.140625" style="1" customWidth="1"/>
    <col min="4356" max="4356" width="14.28515625" style="1" customWidth="1"/>
    <col min="4357" max="4357" width="15.28515625" style="1" customWidth="1"/>
    <col min="4358" max="4608" width="9.140625" style="1"/>
    <col min="4609" max="4609" width="24.140625" style="1" customWidth="1"/>
    <col min="4610" max="4610" width="48.7109375" style="1" customWidth="1"/>
    <col min="4611" max="4611" width="14.140625" style="1" customWidth="1"/>
    <col min="4612" max="4612" width="14.28515625" style="1" customWidth="1"/>
    <col min="4613" max="4613" width="15.28515625" style="1" customWidth="1"/>
    <col min="4614" max="4864" width="9.140625" style="1"/>
    <col min="4865" max="4865" width="24.140625" style="1" customWidth="1"/>
    <col min="4866" max="4866" width="48.7109375" style="1" customWidth="1"/>
    <col min="4867" max="4867" width="14.140625" style="1" customWidth="1"/>
    <col min="4868" max="4868" width="14.28515625" style="1" customWidth="1"/>
    <col min="4869" max="4869" width="15.28515625" style="1" customWidth="1"/>
    <col min="4870" max="5120" width="9.140625" style="1"/>
    <col min="5121" max="5121" width="24.140625" style="1" customWidth="1"/>
    <col min="5122" max="5122" width="48.7109375" style="1" customWidth="1"/>
    <col min="5123" max="5123" width="14.140625" style="1" customWidth="1"/>
    <col min="5124" max="5124" width="14.28515625" style="1" customWidth="1"/>
    <col min="5125" max="5125" width="15.28515625" style="1" customWidth="1"/>
    <col min="5126" max="5376" width="9.140625" style="1"/>
    <col min="5377" max="5377" width="24.140625" style="1" customWidth="1"/>
    <col min="5378" max="5378" width="48.7109375" style="1" customWidth="1"/>
    <col min="5379" max="5379" width="14.140625" style="1" customWidth="1"/>
    <col min="5380" max="5380" width="14.28515625" style="1" customWidth="1"/>
    <col min="5381" max="5381" width="15.28515625" style="1" customWidth="1"/>
    <col min="5382" max="5632" width="9.140625" style="1"/>
    <col min="5633" max="5633" width="24.140625" style="1" customWidth="1"/>
    <col min="5634" max="5634" width="48.7109375" style="1" customWidth="1"/>
    <col min="5635" max="5635" width="14.140625" style="1" customWidth="1"/>
    <col min="5636" max="5636" width="14.28515625" style="1" customWidth="1"/>
    <col min="5637" max="5637" width="15.28515625" style="1" customWidth="1"/>
    <col min="5638" max="5888" width="9.140625" style="1"/>
    <col min="5889" max="5889" width="24.140625" style="1" customWidth="1"/>
    <col min="5890" max="5890" width="48.7109375" style="1" customWidth="1"/>
    <col min="5891" max="5891" width="14.140625" style="1" customWidth="1"/>
    <col min="5892" max="5892" width="14.28515625" style="1" customWidth="1"/>
    <col min="5893" max="5893" width="15.28515625" style="1" customWidth="1"/>
    <col min="5894" max="6144" width="9.140625" style="1"/>
    <col min="6145" max="6145" width="24.140625" style="1" customWidth="1"/>
    <col min="6146" max="6146" width="48.7109375" style="1" customWidth="1"/>
    <col min="6147" max="6147" width="14.140625" style="1" customWidth="1"/>
    <col min="6148" max="6148" width="14.28515625" style="1" customWidth="1"/>
    <col min="6149" max="6149" width="15.28515625" style="1" customWidth="1"/>
    <col min="6150" max="6400" width="9.140625" style="1"/>
    <col min="6401" max="6401" width="24.140625" style="1" customWidth="1"/>
    <col min="6402" max="6402" width="48.7109375" style="1" customWidth="1"/>
    <col min="6403" max="6403" width="14.140625" style="1" customWidth="1"/>
    <col min="6404" max="6404" width="14.28515625" style="1" customWidth="1"/>
    <col min="6405" max="6405" width="15.28515625" style="1" customWidth="1"/>
    <col min="6406" max="6656" width="9.140625" style="1"/>
    <col min="6657" max="6657" width="24.140625" style="1" customWidth="1"/>
    <col min="6658" max="6658" width="48.7109375" style="1" customWidth="1"/>
    <col min="6659" max="6659" width="14.140625" style="1" customWidth="1"/>
    <col min="6660" max="6660" width="14.28515625" style="1" customWidth="1"/>
    <col min="6661" max="6661" width="15.28515625" style="1" customWidth="1"/>
    <col min="6662" max="6912" width="9.140625" style="1"/>
    <col min="6913" max="6913" width="24.140625" style="1" customWidth="1"/>
    <col min="6914" max="6914" width="48.7109375" style="1" customWidth="1"/>
    <col min="6915" max="6915" width="14.140625" style="1" customWidth="1"/>
    <col min="6916" max="6916" width="14.28515625" style="1" customWidth="1"/>
    <col min="6917" max="6917" width="15.28515625" style="1" customWidth="1"/>
    <col min="6918" max="7168" width="9.140625" style="1"/>
    <col min="7169" max="7169" width="24.140625" style="1" customWidth="1"/>
    <col min="7170" max="7170" width="48.7109375" style="1" customWidth="1"/>
    <col min="7171" max="7171" width="14.140625" style="1" customWidth="1"/>
    <col min="7172" max="7172" width="14.28515625" style="1" customWidth="1"/>
    <col min="7173" max="7173" width="15.28515625" style="1" customWidth="1"/>
    <col min="7174" max="7424" width="9.140625" style="1"/>
    <col min="7425" max="7425" width="24.140625" style="1" customWidth="1"/>
    <col min="7426" max="7426" width="48.7109375" style="1" customWidth="1"/>
    <col min="7427" max="7427" width="14.140625" style="1" customWidth="1"/>
    <col min="7428" max="7428" width="14.28515625" style="1" customWidth="1"/>
    <col min="7429" max="7429" width="15.28515625" style="1" customWidth="1"/>
    <col min="7430" max="7680" width="9.140625" style="1"/>
    <col min="7681" max="7681" width="24.140625" style="1" customWidth="1"/>
    <col min="7682" max="7682" width="48.7109375" style="1" customWidth="1"/>
    <col min="7683" max="7683" width="14.140625" style="1" customWidth="1"/>
    <col min="7684" max="7684" width="14.28515625" style="1" customWidth="1"/>
    <col min="7685" max="7685" width="15.28515625" style="1" customWidth="1"/>
    <col min="7686" max="7936" width="9.140625" style="1"/>
    <col min="7937" max="7937" width="24.140625" style="1" customWidth="1"/>
    <col min="7938" max="7938" width="48.7109375" style="1" customWidth="1"/>
    <col min="7939" max="7939" width="14.140625" style="1" customWidth="1"/>
    <col min="7940" max="7940" width="14.28515625" style="1" customWidth="1"/>
    <col min="7941" max="7941" width="15.28515625" style="1" customWidth="1"/>
    <col min="7942" max="8192" width="9.140625" style="1"/>
    <col min="8193" max="8193" width="24.140625" style="1" customWidth="1"/>
    <col min="8194" max="8194" width="48.7109375" style="1" customWidth="1"/>
    <col min="8195" max="8195" width="14.140625" style="1" customWidth="1"/>
    <col min="8196" max="8196" width="14.28515625" style="1" customWidth="1"/>
    <col min="8197" max="8197" width="15.28515625" style="1" customWidth="1"/>
    <col min="8198" max="8448" width="9.140625" style="1"/>
    <col min="8449" max="8449" width="24.140625" style="1" customWidth="1"/>
    <col min="8450" max="8450" width="48.7109375" style="1" customWidth="1"/>
    <col min="8451" max="8451" width="14.140625" style="1" customWidth="1"/>
    <col min="8452" max="8452" width="14.28515625" style="1" customWidth="1"/>
    <col min="8453" max="8453" width="15.28515625" style="1" customWidth="1"/>
    <col min="8454" max="8704" width="9.140625" style="1"/>
    <col min="8705" max="8705" width="24.140625" style="1" customWidth="1"/>
    <col min="8706" max="8706" width="48.7109375" style="1" customWidth="1"/>
    <col min="8707" max="8707" width="14.140625" style="1" customWidth="1"/>
    <col min="8708" max="8708" width="14.28515625" style="1" customWidth="1"/>
    <col min="8709" max="8709" width="15.28515625" style="1" customWidth="1"/>
    <col min="8710" max="8960" width="9.140625" style="1"/>
    <col min="8961" max="8961" width="24.140625" style="1" customWidth="1"/>
    <col min="8962" max="8962" width="48.7109375" style="1" customWidth="1"/>
    <col min="8963" max="8963" width="14.140625" style="1" customWidth="1"/>
    <col min="8964" max="8964" width="14.28515625" style="1" customWidth="1"/>
    <col min="8965" max="8965" width="15.28515625" style="1" customWidth="1"/>
    <col min="8966" max="9216" width="9.140625" style="1"/>
    <col min="9217" max="9217" width="24.140625" style="1" customWidth="1"/>
    <col min="9218" max="9218" width="48.7109375" style="1" customWidth="1"/>
    <col min="9219" max="9219" width="14.140625" style="1" customWidth="1"/>
    <col min="9220" max="9220" width="14.28515625" style="1" customWidth="1"/>
    <col min="9221" max="9221" width="15.28515625" style="1" customWidth="1"/>
    <col min="9222" max="9472" width="9.140625" style="1"/>
    <col min="9473" max="9473" width="24.140625" style="1" customWidth="1"/>
    <col min="9474" max="9474" width="48.7109375" style="1" customWidth="1"/>
    <col min="9475" max="9475" width="14.140625" style="1" customWidth="1"/>
    <col min="9476" max="9476" width="14.28515625" style="1" customWidth="1"/>
    <col min="9477" max="9477" width="15.28515625" style="1" customWidth="1"/>
    <col min="9478" max="9728" width="9.140625" style="1"/>
    <col min="9729" max="9729" width="24.140625" style="1" customWidth="1"/>
    <col min="9730" max="9730" width="48.7109375" style="1" customWidth="1"/>
    <col min="9731" max="9731" width="14.140625" style="1" customWidth="1"/>
    <col min="9732" max="9732" width="14.28515625" style="1" customWidth="1"/>
    <col min="9733" max="9733" width="15.28515625" style="1" customWidth="1"/>
    <col min="9734" max="9984" width="9.140625" style="1"/>
    <col min="9985" max="9985" width="24.140625" style="1" customWidth="1"/>
    <col min="9986" max="9986" width="48.7109375" style="1" customWidth="1"/>
    <col min="9987" max="9987" width="14.140625" style="1" customWidth="1"/>
    <col min="9988" max="9988" width="14.28515625" style="1" customWidth="1"/>
    <col min="9989" max="9989" width="15.28515625" style="1" customWidth="1"/>
    <col min="9990" max="10240" width="9.140625" style="1"/>
    <col min="10241" max="10241" width="24.140625" style="1" customWidth="1"/>
    <col min="10242" max="10242" width="48.7109375" style="1" customWidth="1"/>
    <col min="10243" max="10243" width="14.140625" style="1" customWidth="1"/>
    <col min="10244" max="10244" width="14.28515625" style="1" customWidth="1"/>
    <col min="10245" max="10245" width="15.28515625" style="1" customWidth="1"/>
    <col min="10246" max="10496" width="9.140625" style="1"/>
    <col min="10497" max="10497" width="24.140625" style="1" customWidth="1"/>
    <col min="10498" max="10498" width="48.7109375" style="1" customWidth="1"/>
    <col min="10499" max="10499" width="14.140625" style="1" customWidth="1"/>
    <col min="10500" max="10500" width="14.28515625" style="1" customWidth="1"/>
    <col min="10501" max="10501" width="15.28515625" style="1" customWidth="1"/>
    <col min="10502" max="10752" width="9.140625" style="1"/>
    <col min="10753" max="10753" width="24.140625" style="1" customWidth="1"/>
    <col min="10754" max="10754" width="48.7109375" style="1" customWidth="1"/>
    <col min="10755" max="10755" width="14.140625" style="1" customWidth="1"/>
    <col min="10756" max="10756" width="14.28515625" style="1" customWidth="1"/>
    <col min="10757" max="10757" width="15.28515625" style="1" customWidth="1"/>
    <col min="10758" max="11008" width="9.140625" style="1"/>
    <col min="11009" max="11009" width="24.140625" style="1" customWidth="1"/>
    <col min="11010" max="11010" width="48.7109375" style="1" customWidth="1"/>
    <col min="11011" max="11011" width="14.140625" style="1" customWidth="1"/>
    <col min="11012" max="11012" width="14.28515625" style="1" customWidth="1"/>
    <col min="11013" max="11013" width="15.28515625" style="1" customWidth="1"/>
    <col min="11014" max="11264" width="9.140625" style="1"/>
    <col min="11265" max="11265" width="24.140625" style="1" customWidth="1"/>
    <col min="11266" max="11266" width="48.7109375" style="1" customWidth="1"/>
    <col min="11267" max="11267" width="14.140625" style="1" customWidth="1"/>
    <col min="11268" max="11268" width="14.28515625" style="1" customWidth="1"/>
    <col min="11269" max="11269" width="15.28515625" style="1" customWidth="1"/>
    <col min="11270" max="11520" width="9.140625" style="1"/>
    <col min="11521" max="11521" width="24.140625" style="1" customWidth="1"/>
    <col min="11522" max="11522" width="48.7109375" style="1" customWidth="1"/>
    <col min="11523" max="11523" width="14.140625" style="1" customWidth="1"/>
    <col min="11524" max="11524" width="14.28515625" style="1" customWidth="1"/>
    <col min="11525" max="11525" width="15.28515625" style="1" customWidth="1"/>
    <col min="11526" max="11776" width="9.140625" style="1"/>
    <col min="11777" max="11777" width="24.140625" style="1" customWidth="1"/>
    <col min="11778" max="11778" width="48.7109375" style="1" customWidth="1"/>
    <col min="11779" max="11779" width="14.140625" style="1" customWidth="1"/>
    <col min="11780" max="11780" width="14.28515625" style="1" customWidth="1"/>
    <col min="11781" max="11781" width="15.28515625" style="1" customWidth="1"/>
    <col min="11782" max="12032" width="9.140625" style="1"/>
    <col min="12033" max="12033" width="24.140625" style="1" customWidth="1"/>
    <col min="12034" max="12034" width="48.7109375" style="1" customWidth="1"/>
    <col min="12035" max="12035" width="14.140625" style="1" customWidth="1"/>
    <col min="12036" max="12036" width="14.28515625" style="1" customWidth="1"/>
    <col min="12037" max="12037" width="15.28515625" style="1" customWidth="1"/>
    <col min="12038" max="12288" width="9.140625" style="1"/>
    <col min="12289" max="12289" width="24.140625" style="1" customWidth="1"/>
    <col min="12290" max="12290" width="48.7109375" style="1" customWidth="1"/>
    <col min="12291" max="12291" width="14.140625" style="1" customWidth="1"/>
    <col min="12292" max="12292" width="14.28515625" style="1" customWidth="1"/>
    <col min="12293" max="12293" width="15.28515625" style="1" customWidth="1"/>
    <col min="12294" max="12544" width="9.140625" style="1"/>
    <col min="12545" max="12545" width="24.140625" style="1" customWidth="1"/>
    <col min="12546" max="12546" width="48.7109375" style="1" customWidth="1"/>
    <col min="12547" max="12547" width="14.140625" style="1" customWidth="1"/>
    <col min="12548" max="12548" width="14.28515625" style="1" customWidth="1"/>
    <col min="12549" max="12549" width="15.28515625" style="1" customWidth="1"/>
    <col min="12550" max="12800" width="9.140625" style="1"/>
    <col min="12801" max="12801" width="24.140625" style="1" customWidth="1"/>
    <col min="12802" max="12802" width="48.7109375" style="1" customWidth="1"/>
    <col min="12803" max="12803" width="14.140625" style="1" customWidth="1"/>
    <col min="12804" max="12804" width="14.28515625" style="1" customWidth="1"/>
    <col min="12805" max="12805" width="15.28515625" style="1" customWidth="1"/>
    <col min="12806" max="13056" width="9.140625" style="1"/>
    <col min="13057" max="13057" width="24.140625" style="1" customWidth="1"/>
    <col min="13058" max="13058" width="48.7109375" style="1" customWidth="1"/>
    <col min="13059" max="13059" width="14.140625" style="1" customWidth="1"/>
    <col min="13060" max="13060" width="14.28515625" style="1" customWidth="1"/>
    <col min="13061" max="13061" width="15.28515625" style="1" customWidth="1"/>
    <col min="13062" max="13312" width="9.140625" style="1"/>
    <col min="13313" max="13313" width="24.140625" style="1" customWidth="1"/>
    <col min="13314" max="13314" width="48.7109375" style="1" customWidth="1"/>
    <col min="13315" max="13315" width="14.140625" style="1" customWidth="1"/>
    <col min="13316" max="13316" width="14.28515625" style="1" customWidth="1"/>
    <col min="13317" max="13317" width="15.28515625" style="1" customWidth="1"/>
    <col min="13318" max="13568" width="9.140625" style="1"/>
    <col min="13569" max="13569" width="24.140625" style="1" customWidth="1"/>
    <col min="13570" max="13570" width="48.7109375" style="1" customWidth="1"/>
    <col min="13571" max="13571" width="14.140625" style="1" customWidth="1"/>
    <col min="13572" max="13572" width="14.28515625" style="1" customWidth="1"/>
    <col min="13573" max="13573" width="15.28515625" style="1" customWidth="1"/>
    <col min="13574" max="13824" width="9.140625" style="1"/>
    <col min="13825" max="13825" width="24.140625" style="1" customWidth="1"/>
    <col min="13826" max="13826" width="48.7109375" style="1" customWidth="1"/>
    <col min="13827" max="13827" width="14.140625" style="1" customWidth="1"/>
    <col min="13828" max="13828" width="14.28515625" style="1" customWidth="1"/>
    <col min="13829" max="13829" width="15.28515625" style="1" customWidth="1"/>
    <col min="13830" max="14080" width="9.140625" style="1"/>
    <col min="14081" max="14081" width="24.140625" style="1" customWidth="1"/>
    <col min="14082" max="14082" width="48.7109375" style="1" customWidth="1"/>
    <col min="14083" max="14083" width="14.140625" style="1" customWidth="1"/>
    <col min="14084" max="14084" width="14.28515625" style="1" customWidth="1"/>
    <col min="14085" max="14085" width="15.28515625" style="1" customWidth="1"/>
    <col min="14086" max="14336" width="9.140625" style="1"/>
    <col min="14337" max="14337" width="24.140625" style="1" customWidth="1"/>
    <col min="14338" max="14338" width="48.7109375" style="1" customWidth="1"/>
    <col min="14339" max="14339" width="14.140625" style="1" customWidth="1"/>
    <col min="14340" max="14340" width="14.28515625" style="1" customWidth="1"/>
    <col min="14341" max="14341" width="15.28515625" style="1" customWidth="1"/>
    <col min="14342" max="14592" width="9.140625" style="1"/>
    <col min="14593" max="14593" width="24.140625" style="1" customWidth="1"/>
    <col min="14594" max="14594" width="48.7109375" style="1" customWidth="1"/>
    <col min="14595" max="14595" width="14.140625" style="1" customWidth="1"/>
    <col min="14596" max="14596" width="14.28515625" style="1" customWidth="1"/>
    <col min="14597" max="14597" width="15.28515625" style="1" customWidth="1"/>
    <col min="14598" max="14848" width="9.140625" style="1"/>
    <col min="14849" max="14849" width="24.140625" style="1" customWidth="1"/>
    <col min="14850" max="14850" width="48.7109375" style="1" customWidth="1"/>
    <col min="14851" max="14851" width="14.140625" style="1" customWidth="1"/>
    <col min="14852" max="14852" width="14.28515625" style="1" customWidth="1"/>
    <col min="14853" max="14853" width="15.28515625" style="1" customWidth="1"/>
    <col min="14854" max="15104" width="9.140625" style="1"/>
    <col min="15105" max="15105" width="24.140625" style="1" customWidth="1"/>
    <col min="15106" max="15106" width="48.7109375" style="1" customWidth="1"/>
    <col min="15107" max="15107" width="14.140625" style="1" customWidth="1"/>
    <col min="15108" max="15108" width="14.28515625" style="1" customWidth="1"/>
    <col min="15109" max="15109" width="15.28515625" style="1" customWidth="1"/>
    <col min="15110" max="15360" width="9.140625" style="1"/>
    <col min="15361" max="15361" width="24.140625" style="1" customWidth="1"/>
    <col min="15362" max="15362" width="48.7109375" style="1" customWidth="1"/>
    <col min="15363" max="15363" width="14.140625" style="1" customWidth="1"/>
    <col min="15364" max="15364" width="14.28515625" style="1" customWidth="1"/>
    <col min="15365" max="15365" width="15.28515625" style="1" customWidth="1"/>
    <col min="15366" max="15616" width="9.140625" style="1"/>
    <col min="15617" max="15617" width="24.140625" style="1" customWidth="1"/>
    <col min="15618" max="15618" width="48.7109375" style="1" customWidth="1"/>
    <col min="15619" max="15619" width="14.140625" style="1" customWidth="1"/>
    <col min="15620" max="15620" width="14.28515625" style="1" customWidth="1"/>
    <col min="15621" max="15621" width="15.28515625" style="1" customWidth="1"/>
    <col min="15622" max="15872" width="9.140625" style="1"/>
    <col min="15873" max="15873" width="24.140625" style="1" customWidth="1"/>
    <col min="15874" max="15874" width="48.7109375" style="1" customWidth="1"/>
    <col min="15875" max="15875" width="14.140625" style="1" customWidth="1"/>
    <col min="15876" max="15876" width="14.28515625" style="1" customWidth="1"/>
    <col min="15877" max="15877" width="15.28515625" style="1" customWidth="1"/>
    <col min="15878" max="16128" width="9.140625" style="1"/>
    <col min="16129" max="16129" width="24.140625" style="1" customWidth="1"/>
    <col min="16130" max="16130" width="48.7109375" style="1" customWidth="1"/>
    <col min="16131" max="16131" width="14.140625" style="1" customWidth="1"/>
    <col min="16132" max="16132" width="14.28515625" style="1" customWidth="1"/>
    <col min="16133" max="16133" width="15.28515625" style="1" customWidth="1"/>
    <col min="16134" max="16384" width="9.140625" style="1"/>
  </cols>
  <sheetData>
    <row r="1" spans="1:5" x14ac:dyDescent="0.25">
      <c r="E1" s="85" t="s">
        <v>86</v>
      </c>
    </row>
    <row r="2" spans="1:5" x14ac:dyDescent="0.25">
      <c r="E2" s="86" t="s">
        <v>87</v>
      </c>
    </row>
    <row r="3" spans="1:5" x14ac:dyDescent="0.25">
      <c r="E3" s="86" t="s">
        <v>88</v>
      </c>
    </row>
    <row r="4" spans="1:5" x14ac:dyDescent="0.25">
      <c r="A4"/>
      <c r="E4" s="86" t="s">
        <v>442</v>
      </c>
    </row>
    <row r="5" spans="1:5" x14ac:dyDescent="0.25">
      <c r="A5"/>
      <c r="C5" s="87"/>
      <c r="D5" s="87"/>
    </row>
    <row r="6" spans="1:5" ht="15.6" customHeight="1" x14ac:dyDescent="0.25">
      <c r="A6" s="399" t="s">
        <v>187</v>
      </c>
      <c r="B6" s="399"/>
      <c r="C6" s="399"/>
      <c r="D6" s="399"/>
      <c r="E6" s="399"/>
    </row>
    <row r="7" spans="1:5" ht="15.6" customHeight="1" x14ac:dyDescent="0.25">
      <c r="A7" s="400"/>
      <c r="B7" s="400"/>
      <c r="C7" s="400"/>
      <c r="D7" s="400"/>
      <c r="E7" s="400"/>
    </row>
    <row r="8" spans="1:5" ht="15.6" customHeight="1" x14ac:dyDescent="0.25">
      <c r="A8" s="400"/>
      <c r="B8" s="400"/>
      <c r="C8" s="400"/>
      <c r="D8" s="400"/>
      <c r="E8" s="400"/>
    </row>
    <row r="9" spans="1:5" ht="87" customHeight="1" x14ac:dyDescent="0.25">
      <c r="A9" s="214" t="s">
        <v>36</v>
      </c>
      <c r="B9" s="214" t="s">
        <v>2</v>
      </c>
      <c r="C9" s="215" t="s">
        <v>188</v>
      </c>
      <c r="D9" s="215" t="s">
        <v>403</v>
      </c>
      <c r="E9" s="215" t="s">
        <v>189</v>
      </c>
    </row>
    <row r="10" spans="1:5" ht="60.75" x14ac:dyDescent="0.25">
      <c r="A10" s="216"/>
      <c r="B10" s="217" t="s">
        <v>38</v>
      </c>
      <c r="C10" s="218">
        <f>C11+C26</f>
        <v>32443611</v>
      </c>
      <c r="D10" s="218">
        <f>+D11+D26</f>
        <v>0</v>
      </c>
      <c r="E10" s="218">
        <f t="shared" ref="E10:E29" si="0">C10+D10</f>
        <v>32443611</v>
      </c>
    </row>
    <row r="11" spans="1:5" ht="20.25" x14ac:dyDescent="0.25">
      <c r="A11" s="3"/>
      <c r="B11" s="4" t="s">
        <v>39</v>
      </c>
      <c r="C11" s="80">
        <f>C12+C14+C17+C19+C21</f>
        <v>31405886</v>
      </c>
      <c r="D11" s="80">
        <f>+D12+D14+D17+D19+D21</f>
        <v>0</v>
      </c>
      <c r="E11" s="80">
        <f t="shared" si="0"/>
        <v>31405886</v>
      </c>
    </row>
    <row r="12" spans="1:5" ht="21" x14ac:dyDescent="0.25">
      <c r="A12" s="17" t="s">
        <v>40</v>
      </c>
      <c r="B12" s="18" t="s">
        <v>41</v>
      </c>
      <c r="C12" s="81">
        <f>C13</f>
        <v>3895008</v>
      </c>
      <c r="D12" s="81">
        <f>D13</f>
        <v>0</v>
      </c>
      <c r="E12" s="81">
        <f t="shared" si="0"/>
        <v>3895008</v>
      </c>
    </row>
    <row r="13" spans="1:5" ht="102" x14ac:dyDescent="0.25">
      <c r="A13" s="9" t="s">
        <v>91</v>
      </c>
      <c r="B13" s="9" t="s">
        <v>42</v>
      </c>
      <c r="C13" s="11">
        <v>3895008</v>
      </c>
      <c r="D13" s="11"/>
      <c r="E13" s="11">
        <f t="shared" si="0"/>
        <v>3895008</v>
      </c>
    </row>
    <row r="14" spans="1:5" ht="63" x14ac:dyDescent="0.25">
      <c r="A14" s="219" t="s">
        <v>43</v>
      </c>
      <c r="B14" s="233" t="s">
        <v>44</v>
      </c>
      <c r="C14" s="218">
        <f>SUM(C15:C16)</f>
        <v>3622854</v>
      </c>
      <c r="D14" s="218">
        <f>D15+D16</f>
        <v>0</v>
      </c>
      <c r="E14" s="218">
        <f t="shared" si="0"/>
        <v>3622854</v>
      </c>
    </row>
    <row r="15" spans="1:5" ht="89.25" x14ac:dyDescent="0.25">
      <c r="A15" s="9" t="s">
        <v>89</v>
      </c>
      <c r="B15" s="9" t="s">
        <v>156</v>
      </c>
      <c r="C15" s="74">
        <v>1780666</v>
      </c>
      <c r="D15" s="74"/>
      <c r="E15" s="74">
        <f t="shared" si="0"/>
        <v>1780666</v>
      </c>
    </row>
    <row r="16" spans="1:5" ht="102" x14ac:dyDescent="0.25">
      <c r="A16" s="9" t="s">
        <v>90</v>
      </c>
      <c r="B16" s="9" t="s">
        <v>45</v>
      </c>
      <c r="C16" s="74">
        <v>1842188</v>
      </c>
      <c r="D16" s="74"/>
      <c r="E16" s="74">
        <f t="shared" si="0"/>
        <v>1842188</v>
      </c>
    </row>
    <row r="17" spans="1:5" ht="26.25" customHeight="1" x14ac:dyDescent="0.25">
      <c r="A17" s="219" t="s">
        <v>46</v>
      </c>
      <c r="B17" s="214" t="s">
        <v>47</v>
      </c>
      <c r="C17" s="218">
        <f>C18</f>
        <v>258024</v>
      </c>
      <c r="D17" s="218">
        <f>D18</f>
        <v>0</v>
      </c>
      <c r="E17" s="218">
        <f t="shared" si="0"/>
        <v>258024</v>
      </c>
    </row>
    <row r="18" spans="1:5" ht="15.75" customHeight="1" x14ac:dyDescent="0.25">
      <c r="A18" s="9" t="s">
        <v>48</v>
      </c>
      <c r="B18" s="9" t="s">
        <v>47</v>
      </c>
      <c r="C18" s="10">
        <v>258024</v>
      </c>
      <c r="D18" s="10"/>
      <c r="E18" s="10">
        <f t="shared" si="0"/>
        <v>258024</v>
      </c>
    </row>
    <row r="19" spans="1:5" ht="31.5" x14ac:dyDescent="0.25">
      <c r="A19" s="219" t="s">
        <v>49</v>
      </c>
      <c r="B19" s="233" t="s">
        <v>50</v>
      </c>
      <c r="C19" s="218">
        <f>C20</f>
        <v>2025000</v>
      </c>
      <c r="D19" s="218">
        <f>D20</f>
        <v>0</v>
      </c>
      <c r="E19" s="218">
        <f t="shared" si="0"/>
        <v>2025000</v>
      </c>
    </row>
    <row r="20" spans="1:5" ht="63.75" x14ac:dyDescent="0.25">
      <c r="A20" s="9" t="s">
        <v>92</v>
      </c>
      <c r="B20" s="9" t="s">
        <v>51</v>
      </c>
      <c r="C20" s="11">
        <v>2025000</v>
      </c>
      <c r="D20" s="11"/>
      <c r="E20" s="11">
        <f t="shared" si="0"/>
        <v>2025000</v>
      </c>
    </row>
    <row r="21" spans="1:5" ht="25.5" x14ac:dyDescent="0.25">
      <c r="A21" s="234" t="s">
        <v>52</v>
      </c>
      <c r="B21" s="233" t="s">
        <v>53</v>
      </c>
      <c r="C21" s="218">
        <f>C22+C24</f>
        <v>21605000</v>
      </c>
      <c r="D21" s="218">
        <f>+D22+D24</f>
        <v>0</v>
      </c>
      <c r="E21" s="218">
        <f t="shared" si="0"/>
        <v>21605000</v>
      </c>
    </row>
    <row r="22" spans="1:5" ht="25.5" x14ac:dyDescent="0.25">
      <c r="A22" s="9" t="s">
        <v>54</v>
      </c>
      <c r="B22" s="9" t="s">
        <v>55</v>
      </c>
      <c r="C22" s="12">
        <f>C23</f>
        <v>15000000</v>
      </c>
      <c r="D22" s="12">
        <f>D23</f>
        <v>0</v>
      </c>
      <c r="E22" s="12">
        <f t="shared" si="0"/>
        <v>15000000</v>
      </c>
    </row>
    <row r="23" spans="1:5" ht="51" x14ac:dyDescent="0.25">
      <c r="A23" s="9" t="s">
        <v>93</v>
      </c>
      <c r="B23" s="9" t="s">
        <v>56</v>
      </c>
      <c r="C23" s="13">
        <v>15000000</v>
      </c>
      <c r="D23" s="13"/>
      <c r="E23" s="13">
        <f t="shared" si="0"/>
        <v>15000000</v>
      </c>
    </row>
    <row r="24" spans="1:5" ht="25.5" x14ac:dyDescent="0.25">
      <c r="A24" s="9" t="s">
        <v>57</v>
      </c>
      <c r="B24" s="9" t="s">
        <v>58</v>
      </c>
      <c r="C24" s="12">
        <f>C25</f>
        <v>6605000</v>
      </c>
      <c r="D24" s="12">
        <f>D25</f>
        <v>0</v>
      </c>
      <c r="E24" s="12">
        <f t="shared" si="0"/>
        <v>6605000</v>
      </c>
    </row>
    <row r="25" spans="1:5" ht="51" x14ac:dyDescent="0.25">
      <c r="A25" s="9" t="s">
        <v>94</v>
      </c>
      <c r="B25" s="9" t="s">
        <v>59</v>
      </c>
      <c r="C25" s="13">
        <v>6605000</v>
      </c>
      <c r="D25" s="13"/>
      <c r="E25" s="13">
        <f t="shared" si="0"/>
        <v>6605000</v>
      </c>
    </row>
    <row r="26" spans="1:5" ht="20.25" x14ac:dyDescent="0.25">
      <c r="A26" s="235"/>
      <c r="B26" s="217" t="s">
        <v>60</v>
      </c>
      <c r="C26" s="218">
        <v>1037725</v>
      </c>
      <c r="D26" s="218">
        <f>+D27</f>
        <v>0</v>
      </c>
      <c r="E26" s="218">
        <f t="shared" si="0"/>
        <v>1037725</v>
      </c>
    </row>
    <row r="27" spans="1:5" ht="63.75" x14ac:dyDescent="0.25">
      <c r="A27" s="234" t="s">
        <v>61</v>
      </c>
      <c r="B27" s="214" t="s">
        <v>62</v>
      </c>
      <c r="C27" s="218">
        <f>C28+C29</f>
        <v>1037725</v>
      </c>
      <c r="D27" s="218">
        <f>SUM(D28:D29)</f>
        <v>0</v>
      </c>
      <c r="E27" s="218">
        <f t="shared" si="0"/>
        <v>1037725</v>
      </c>
    </row>
    <row r="28" spans="1:5" ht="89.25" x14ac:dyDescent="0.25">
      <c r="A28" s="14" t="s">
        <v>63</v>
      </c>
      <c r="B28" s="14" t="s">
        <v>64</v>
      </c>
      <c r="C28" s="82">
        <v>139495</v>
      </c>
      <c r="D28" s="82"/>
      <c r="E28" s="74">
        <f t="shared" si="0"/>
        <v>139495</v>
      </c>
    </row>
    <row r="29" spans="1:5" ht="102" x14ac:dyDescent="0.25">
      <c r="A29" s="9" t="s">
        <v>65</v>
      </c>
      <c r="B29" s="9" t="s">
        <v>66</v>
      </c>
      <c r="C29" s="82">
        <v>898230</v>
      </c>
      <c r="D29" s="82"/>
      <c r="E29" s="74">
        <f t="shared" si="0"/>
        <v>898230</v>
      </c>
    </row>
    <row r="30" spans="1:5" ht="24" x14ac:dyDescent="0.25">
      <c r="A30" s="219" t="s">
        <v>67</v>
      </c>
      <c r="B30" s="214" t="s">
        <v>68</v>
      </c>
      <c r="C30" s="218">
        <f>C31</f>
        <v>29712120</v>
      </c>
      <c r="D30" s="218">
        <f>+D31</f>
        <v>495800</v>
      </c>
      <c r="E30" s="218">
        <f t="shared" ref="E30:E33" si="1">C30+D30</f>
        <v>30207920</v>
      </c>
    </row>
    <row r="31" spans="1:5" ht="51.75" thickBot="1" x14ac:dyDescent="0.3">
      <c r="A31" s="220" t="s">
        <v>69</v>
      </c>
      <c r="B31" s="221" t="s">
        <v>70</v>
      </c>
      <c r="C31" s="222">
        <f>C32+C33+C36+C39</f>
        <v>29712120</v>
      </c>
      <c r="D31" s="222">
        <f>+D32+D33+D36+D39</f>
        <v>495800</v>
      </c>
      <c r="E31" s="222">
        <f t="shared" si="1"/>
        <v>30207920</v>
      </c>
    </row>
    <row r="32" spans="1:5" ht="51.75" customHeight="1" thickBot="1" x14ac:dyDescent="0.3">
      <c r="A32" s="236" t="s">
        <v>71</v>
      </c>
      <c r="B32" s="237" t="s">
        <v>72</v>
      </c>
      <c r="C32" s="225">
        <v>27150400</v>
      </c>
      <c r="D32" s="225"/>
      <c r="E32" s="226">
        <f t="shared" si="1"/>
        <v>27150400</v>
      </c>
    </row>
    <row r="33" spans="1:5" ht="38.25" x14ac:dyDescent="0.25">
      <c r="A33" s="227" t="s">
        <v>73</v>
      </c>
      <c r="B33" s="228" t="s">
        <v>74</v>
      </c>
      <c r="C33" s="231">
        <f>SUM(C34:C35)</f>
        <v>2248300</v>
      </c>
      <c r="D33" s="231">
        <f>SUM(D34:D35)</f>
        <v>77200</v>
      </c>
      <c r="E33" s="232">
        <f t="shared" si="1"/>
        <v>2325500</v>
      </c>
    </row>
    <row r="34" spans="1:5" s="20" customFormat="1" ht="25.5" x14ac:dyDescent="0.2">
      <c r="A34" s="91" t="s">
        <v>75</v>
      </c>
      <c r="B34" s="9" t="s">
        <v>407</v>
      </c>
      <c r="C34" s="83">
        <v>1567500</v>
      </c>
      <c r="D34" s="83">
        <v>77200</v>
      </c>
      <c r="E34" s="92">
        <f>C34+D34</f>
        <v>1644700</v>
      </c>
    </row>
    <row r="35" spans="1:5" ht="26.25" thickBot="1" x14ac:dyDescent="0.3">
      <c r="A35" s="93" t="s">
        <v>75</v>
      </c>
      <c r="B35" s="9" t="s">
        <v>192</v>
      </c>
      <c r="C35" s="74">
        <v>680800</v>
      </c>
      <c r="D35" s="74"/>
      <c r="E35" s="92">
        <f t="shared" ref="E35:E40" si="2">C35+D35</f>
        <v>680800</v>
      </c>
    </row>
    <row r="36" spans="1:5" ht="46.5" customHeight="1" x14ac:dyDescent="0.25">
      <c r="A36" s="227" t="s">
        <v>76</v>
      </c>
      <c r="B36" s="228" t="s">
        <v>77</v>
      </c>
      <c r="C36" s="231">
        <f>C37+C38</f>
        <v>313420</v>
      </c>
      <c r="D36" s="231">
        <f t="shared" ref="D36:E36" si="3">D37+D38</f>
        <v>18600</v>
      </c>
      <c r="E36" s="231">
        <f t="shared" si="3"/>
        <v>332020</v>
      </c>
    </row>
    <row r="37" spans="1:5" ht="54" customHeight="1" x14ac:dyDescent="0.25">
      <c r="A37" s="93" t="s">
        <v>78</v>
      </c>
      <c r="B37" s="9" t="s">
        <v>195</v>
      </c>
      <c r="C37" s="82">
        <v>3520</v>
      </c>
      <c r="D37" s="82"/>
      <c r="E37" s="102">
        <f t="shared" si="2"/>
        <v>3520</v>
      </c>
    </row>
    <row r="38" spans="1:5" ht="64.5" thickBot="1" x14ac:dyDescent="0.3">
      <c r="A38" s="94" t="s">
        <v>80</v>
      </c>
      <c r="B38" s="95" t="s">
        <v>347</v>
      </c>
      <c r="C38" s="103">
        <v>309900</v>
      </c>
      <c r="D38" s="103">
        <v>18600</v>
      </c>
      <c r="E38" s="102">
        <f t="shared" si="2"/>
        <v>328500</v>
      </c>
    </row>
    <row r="39" spans="1:5" ht="23.25" customHeight="1" x14ac:dyDescent="0.25">
      <c r="A39" s="238" t="s">
        <v>82</v>
      </c>
      <c r="B39" s="175" t="s">
        <v>34</v>
      </c>
      <c r="C39" s="239">
        <v>0</v>
      </c>
      <c r="D39" s="239">
        <f>D40</f>
        <v>400000</v>
      </c>
      <c r="E39" s="240">
        <f t="shared" si="2"/>
        <v>400000</v>
      </c>
    </row>
    <row r="40" spans="1:5" ht="39" thickBot="1" x14ac:dyDescent="0.3">
      <c r="A40" s="94" t="s">
        <v>83</v>
      </c>
      <c r="B40" s="95" t="s">
        <v>84</v>
      </c>
      <c r="C40" s="96">
        <v>0</v>
      </c>
      <c r="D40" s="96">
        <v>400000</v>
      </c>
      <c r="E40" s="104">
        <f t="shared" si="2"/>
        <v>400000</v>
      </c>
    </row>
    <row r="41" spans="1:5" ht="19.5" thickBot="1" x14ac:dyDescent="0.3">
      <c r="A41" s="223"/>
      <c r="B41" s="224" t="s">
        <v>85</v>
      </c>
      <c r="C41" s="225">
        <f>C30+C10</f>
        <v>62155731</v>
      </c>
      <c r="D41" s="225">
        <f>+D30+D10</f>
        <v>495800</v>
      </c>
      <c r="E41" s="226">
        <f>C41+D41</f>
        <v>62651531</v>
      </c>
    </row>
    <row r="42" spans="1:5" ht="14.25" customHeight="1" x14ac:dyDescent="0.25"/>
  </sheetData>
  <mergeCells count="1">
    <mergeCell ref="A6:E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41"/>
  <sheetViews>
    <sheetView topLeftCell="A40" workbookViewId="0">
      <selection activeCell="C5" sqref="C5"/>
    </sheetView>
  </sheetViews>
  <sheetFormatPr defaultRowHeight="15" x14ac:dyDescent="0.25"/>
  <cols>
    <col min="1" max="1" width="20.85546875" style="1" customWidth="1"/>
    <col min="2" max="2" width="31.85546875" style="1" customWidth="1"/>
    <col min="3" max="3" width="12.5703125" style="1" customWidth="1"/>
    <col min="4" max="4" width="10.28515625" style="1" customWidth="1"/>
    <col min="5" max="5" width="13.42578125" style="1" customWidth="1"/>
    <col min="6" max="254" width="9.140625" style="1"/>
    <col min="255" max="255" width="24.140625" style="1" customWidth="1"/>
    <col min="256" max="256" width="48.7109375" style="1" customWidth="1"/>
    <col min="257" max="257" width="14.140625" style="1" customWidth="1"/>
    <col min="258" max="258" width="14.28515625" style="1" customWidth="1"/>
    <col min="259" max="259" width="15.28515625" style="1" customWidth="1"/>
    <col min="260" max="510" width="9.140625" style="1"/>
    <col min="511" max="511" width="24.140625" style="1" customWidth="1"/>
    <col min="512" max="512" width="48.7109375" style="1" customWidth="1"/>
    <col min="513" max="513" width="14.140625" style="1" customWidth="1"/>
    <col min="514" max="514" width="14.28515625" style="1" customWidth="1"/>
    <col min="515" max="515" width="15.28515625" style="1" customWidth="1"/>
    <col min="516" max="766" width="9.140625" style="1"/>
    <col min="767" max="767" width="24.140625" style="1" customWidth="1"/>
    <col min="768" max="768" width="48.7109375" style="1" customWidth="1"/>
    <col min="769" max="769" width="14.140625" style="1" customWidth="1"/>
    <col min="770" max="770" width="14.28515625" style="1" customWidth="1"/>
    <col min="771" max="771" width="15.28515625" style="1" customWidth="1"/>
    <col min="772" max="1022" width="9.140625" style="1"/>
    <col min="1023" max="1023" width="24.140625" style="1" customWidth="1"/>
    <col min="1024" max="1024" width="48.7109375" style="1" customWidth="1"/>
    <col min="1025" max="1025" width="14.140625" style="1" customWidth="1"/>
    <col min="1026" max="1026" width="14.28515625" style="1" customWidth="1"/>
    <col min="1027" max="1027" width="15.28515625" style="1" customWidth="1"/>
    <col min="1028" max="1278" width="9.140625" style="1"/>
    <col min="1279" max="1279" width="24.140625" style="1" customWidth="1"/>
    <col min="1280" max="1280" width="48.7109375" style="1" customWidth="1"/>
    <col min="1281" max="1281" width="14.140625" style="1" customWidth="1"/>
    <col min="1282" max="1282" width="14.28515625" style="1" customWidth="1"/>
    <col min="1283" max="1283" width="15.28515625" style="1" customWidth="1"/>
    <col min="1284" max="1534" width="9.140625" style="1"/>
    <col min="1535" max="1535" width="24.140625" style="1" customWidth="1"/>
    <col min="1536" max="1536" width="48.7109375" style="1" customWidth="1"/>
    <col min="1537" max="1537" width="14.140625" style="1" customWidth="1"/>
    <col min="1538" max="1538" width="14.28515625" style="1" customWidth="1"/>
    <col min="1539" max="1539" width="15.28515625" style="1" customWidth="1"/>
    <col min="1540" max="1790" width="9.140625" style="1"/>
    <col min="1791" max="1791" width="24.140625" style="1" customWidth="1"/>
    <col min="1792" max="1792" width="48.7109375" style="1" customWidth="1"/>
    <col min="1793" max="1793" width="14.140625" style="1" customWidth="1"/>
    <col min="1794" max="1794" width="14.28515625" style="1" customWidth="1"/>
    <col min="1795" max="1795" width="15.28515625" style="1" customWidth="1"/>
    <col min="1796" max="2046" width="9.140625" style="1"/>
    <col min="2047" max="2047" width="24.140625" style="1" customWidth="1"/>
    <col min="2048" max="2048" width="48.7109375" style="1" customWidth="1"/>
    <col min="2049" max="2049" width="14.140625" style="1" customWidth="1"/>
    <col min="2050" max="2050" width="14.28515625" style="1" customWidth="1"/>
    <col min="2051" max="2051" width="15.28515625" style="1" customWidth="1"/>
    <col min="2052" max="2302" width="9.140625" style="1"/>
    <col min="2303" max="2303" width="24.140625" style="1" customWidth="1"/>
    <col min="2304" max="2304" width="48.7109375" style="1" customWidth="1"/>
    <col min="2305" max="2305" width="14.140625" style="1" customWidth="1"/>
    <col min="2306" max="2306" width="14.28515625" style="1" customWidth="1"/>
    <col min="2307" max="2307" width="15.28515625" style="1" customWidth="1"/>
    <col min="2308" max="2558" width="9.140625" style="1"/>
    <col min="2559" max="2559" width="24.140625" style="1" customWidth="1"/>
    <col min="2560" max="2560" width="48.7109375" style="1" customWidth="1"/>
    <col min="2561" max="2561" width="14.140625" style="1" customWidth="1"/>
    <col min="2562" max="2562" width="14.28515625" style="1" customWidth="1"/>
    <col min="2563" max="2563" width="15.28515625" style="1" customWidth="1"/>
    <col min="2564" max="2814" width="9.140625" style="1"/>
    <col min="2815" max="2815" width="24.140625" style="1" customWidth="1"/>
    <col min="2816" max="2816" width="48.7109375" style="1" customWidth="1"/>
    <col min="2817" max="2817" width="14.140625" style="1" customWidth="1"/>
    <col min="2818" max="2818" width="14.28515625" style="1" customWidth="1"/>
    <col min="2819" max="2819" width="15.28515625" style="1" customWidth="1"/>
    <col min="2820" max="3070" width="9.140625" style="1"/>
    <col min="3071" max="3071" width="24.140625" style="1" customWidth="1"/>
    <col min="3072" max="3072" width="48.7109375" style="1" customWidth="1"/>
    <col min="3073" max="3073" width="14.140625" style="1" customWidth="1"/>
    <col min="3074" max="3074" width="14.28515625" style="1" customWidth="1"/>
    <col min="3075" max="3075" width="15.28515625" style="1" customWidth="1"/>
    <col min="3076" max="3326" width="9.140625" style="1"/>
    <col min="3327" max="3327" width="24.140625" style="1" customWidth="1"/>
    <col min="3328" max="3328" width="48.7109375" style="1" customWidth="1"/>
    <col min="3329" max="3329" width="14.140625" style="1" customWidth="1"/>
    <col min="3330" max="3330" width="14.28515625" style="1" customWidth="1"/>
    <col min="3331" max="3331" width="15.28515625" style="1" customWidth="1"/>
    <col min="3332" max="3582" width="9.140625" style="1"/>
    <col min="3583" max="3583" width="24.140625" style="1" customWidth="1"/>
    <col min="3584" max="3584" width="48.7109375" style="1" customWidth="1"/>
    <col min="3585" max="3585" width="14.140625" style="1" customWidth="1"/>
    <col min="3586" max="3586" width="14.28515625" style="1" customWidth="1"/>
    <col min="3587" max="3587" width="15.28515625" style="1" customWidth="1"/>
    <col min="3588" max="3838" width="9.140625" style="1"/>
    <col min="3839" max="3839" width="24.140625" style="1" customWidth="1"/>
    <col min="3840" max="3840" width="48.7109375" style="1" customWidth="1"/>
    <col min="3841" max="3841" width="14.140625" style="1" customWidth="1"/>
    <col min="3842" max="3842" width="14.28515625" style="1" customWidth="1"/>
    <col min="3843" max="3843" width="15.28515625" style="1" customWidth="1"/>
    <col min="3844" max="4094" width="9.140625" style="1"/>
    <col min="4095" max="4095" width="24.140625" style="1" customWidth="1"/>
    <col min="4096" max="4096" width="48.7109375" style="1" customWidth="1"/>
    <col min="4097" max="4097" width="14.140625" style="1" customWidth="1"/>
    <col min="4098" max="4098" width="14.28515625" style="1" customWidth="1"/>
    <col min="4099" max="4099" width="15.28515625" style="1" customWidth="1"/>
    <col min="4100" max="4350" width="9.140625" style="1"/>
    <col min="4351" max="4351" width="24.140625" style="1" customWidth="1"/>
    <col min="4352" max="4352" width="48.7109375" style="1" customWidth="1"/>
    <col min="4353" max="4353" width="14.140625" style="1" customWidth="1"/>
    <col min="4354" max="4354" width="14.28515625" style="1" customWidth="1"/>
    <col min="4355" max="4355" width="15.28515625" style="1" customWidth="1"/>
    <col min="4356" max="4606" width="9.140625" style="1"/>
    <col min="4607" max="4607" width="24.140625" style="1" customWidth="1"/>
    <col min="4608" max="4608" width="48.7109375" style="1" customWidth="1"/>
    <col min="4609" max="4609" width="14.140625" style="1" customWidth="1"/>
    <col min="4610" max="4610" width="14.28515625" style="1" customWidth="1"/>
    <col min="4611" max="4611" width="15.28515625" style="1" customWidth="1"/>
    <col min="4612" max="4862" width="9.140625" style="1"/>
    <col min="4863" max="4863" width="24.140625" style="1" customWidth="1"/>
    <col min="4864" max="4864" width="48.7109375" style="1" customWidth="1"/>
    <col min="4865" max="4865" width="14.140625" style="1" customWidth="1"/>
    <col min="4866" max="4866" width="14.28515625" style="1" customWidth="1"/>
    <col min="4867" max="4867" width="15.28515625" style="1" customWidth="1"/>
    <col min="4868" max="5118" width="9.140625" style="1"/>
    <col min="5119" max="5119" width="24.140625" style="1" customWidth="1"/>
    <col min="5120" max="5120" width="48.7109375" style="1" customWidth="1"/>
    <col min="5121" max="5121" width="14.140625" style="1" customWidth="1"/>
    <col min="5122" max="5122" width="14.28515625" style="1" customWidth="1"/>
    <col min="5123" max="5123" width="15.28515625" style="1" customWidth="1"/>
    <col min="5124" max="5374" width="9.140625" style="1"/>
    <col min="5375" max="5375" width="24.140625" style="1" customWidth="1"/>
    <col min="5376" max="5376" width="48.7109375" style="1" customWidth="1"/>
    <col min="5377" max="5377" width="14.140625" style="1" customWidth="1"/>
    <col min="5378" max="5378" width="14.28515625" style="1" customWidth="1"/>
    <col min="5379" max="5379" width="15.28515625" style="1" customWidth="1"/>
    <col min="5380" max="5630" width="9.140625" style="1"/>
    <col min="5631" max="5631" width="24.140625" style="1" customWidth="1"/>
    <col min="5632" max="5632" width="48.7109375" style="1" customWidth="1"/>
    <col min="5633" max="5633" width="14.140625" style="1" customWidth="1"/>
    <col min="5634" max="5634" width="14.28515625" style="1" customWidth="1"/>
    <col min="5635" max="5635" width="15.28515625" style="1" customWidth="1"/>
    <col min="5636" max="5886" width="9.140625" style="1"/>
    <col min="5887" max="5887" width="24.140625" style="1" customWidth="1"/>
    <col min="5888" max="5888" width="48.7109375" style="1" customWidth="1"/>
    <col min="5889" max="5889" width="14.140625" style="1" customWidth="1"/>
    <col min="5890" max="5890" width="14.28515625" style="1" customWidth="1"/>
    <col min="5891" max="5891" width="15.28515625" style="1" customWidth="1"/>
    <col min="5892" max="6142" width="9.140625" style="1"/>
    <col min="6143" max="6143" width="24.140625" style="1" customWidth="1"/>
    <col min="6144" max="6144" width="48.7109375" style="1" customWidth="1"/>
    <col min="6145" max="6145" width="14.140625" style="1" customWidth="1"/>
    <col min="6146" max="6146" width="14.28515625" style="1" customWidth="1"/>
    <col min="6147" max="6147" width="15.28515625" style="1" customWidth="1"/>
    <col min="6148" max="6398" width="9.140625" style="1"/>
    <col min="6399" max="6399" width="24.140625" style="1" customWidth="1"/>
    <col min="6400" max="6400" width="48.7109375" style="1" customWidth="1"/>
    <col min="6401" max="6401" width="14.140625" style="1" customWidth="1"/>
    <col min="6402" max="6402" width="14.28515625" style="1" customWidth="1"/>
    <col min="6403" max="6403" width="15.28515625" style="1" customWidth="1"/>
    <col min="6404" max="6654" width="9.140625" style="1"/>
    <col min="6655" max="6655" width="24.140625" style="1" customWidth="1"/>
    <col min="6656" max="6656" width="48.7109375" style="1" customWidth="1"/>
    <col min="6657" max="6657" width="14.140625" style="1" customWidth="1"/>
    <col min="6658" max="6658" width="14.28515625" style="1" customWidth="1"/>
    <col min="6659" max="6659" width="15.28515625" style="1" customWidth="1"/>
    <col min="6660" max="6910" width="9.140625" style="1"/>
    <col min="6911" max="6911" width="24.140625" style="1" customWidth="1"/>
    <col min="6912" max="6912" width="48.7109375" style="1" customWidth="1"/>
    <col min="6913" max="6913" width="14.140625" style="1" customWidth="1"/>
    <col min="6914" max="6914" width="14.28515625" style="1" customWidth="1"/>
    <col min="6915" max="6915" width="15.28515625" style="1" customWidth="1"/>
    <col min="6916" max="7166" width="9.140625" style="1"/>
    <col min="7167" max="7167" width="24.140625" style="1" customWidth="1"/>
    <col min="7168" max="7168" width="48.7109375" style="1" customWidth="1"/>
    <col min="7169" max="7169" width="14.140625" style="1" customWidth="1"/>
    <col min="7170" max="7170" width="14.28515625" style="1" customWidth="1"/>
    <col min="7171" max="7171" width="15.28515625" style="1" customWidth="1"/>
    <col min="7172" max="7422" width="9.140625" style="1"/>
    <col min="7423" max="7423" width="24.140625" style="1" customWidth="1"/>
    <col min="7424" max="7424" width="48.7109375" style="1" customWidth="1"/>
    <col min="7425" max="7425" width="14.140625" style="1" customWidth="1"/>
    <col min="7426" max="7426" width="14.28515625" style="1" customWidth="1"/>
    <col min="7427" max="7427" width="15.28515625" style="1" customWidth="1"/>
    <col min="7428" max="7678" width="9.140625" style="1"/>
    <col min="7679" max="7679" width="24.140625" style="1" customWidth="1"/>
    <col min="7680" max="7680" width="48.7109375" style="1" customWidth="1"/>
    <col min="7681" max="7681" width="14.140625" style="1" customWidth="1"/>
    <col min="7682" max="7682" width="14.28515625" style="1" customWidth="1"/>
    <col min="7683" max="7683" width="15.28515625" style="1" customWidth="1"/>
    <col min="7684" max="7934" width="9.140625" style="1"/>
    <col min="7935" max="7935" width="24.140625" style="1" customWidth="1"/>
    <col min="7936" max="7936" width="48.7109375" style="1" customWidth="1"/>
    <col min="7937" max="7937" width="14.140625" style="1" customWidth="1"/>
    <col min="7938" max="7938" width="14.28515625" style="1" customWidth="1"/>
    <col min="7939" max="7939" width="15.28515625" style="1" customWidth="1"/>
    <col min="7940" max="8190" width="9.140625" style="1"/>
    <col min="8191" max="8191" width="24.140625" style="1" customWidth="1"/>
    <col min="8192" max="8192" width="48.7109375" style="1" customWidth="1"/>
    <col min="8193" max="8193" width="14.140625" style="1" customWidth="1"/>
    <col min="8194" max="8194" width="14.28515625" style="1" customWidth="1"/>
    <col min="8195" max="8195" width="15.28515625" style="1" customWidth="1"/>
    <col min="8196" max="8446" width="9.140625" style="1"/>
    <col min="8447" max="8447" width="24.140625" style="1" customWidth="1"/>
    <col min="8448" max="8448" width="48.7109375" style="1" customWidth="1"/>
    <col min="8449" max="8449" width="14.140625" style="1" customWidth="1"/>
    <col min="8450" max="8450" width="14.28515625" style="1" customWidth="1"/>
    <col min="8451" max="8451" width="15.28515625" style="1" customWidth="1"/>
    <col min="8452" max="8702" width="9.140625" style="1"/>
    <col min="8703" max="8703" width="24.140625" style="1" customWidth="1"/>
    <col min="8704" max="8704" width="48.7109375" style="1" customWidth="1"/>
    <col min="8705" max="8705" width="14.140625" style="1" customWidth="1"/>
    <col min="8706" max="8706" width="14.28515625" style="1" customWidth="1"/>
    <col min="8707" max="8707" width="15.28515625" style="1" customWidth="1"/>
    <col min="8708" max="8958" width="9.140625" style="1"/>
    <col min="8959" max="8959" width="24.140625" style="1" customWidth="1"/>
    <col min="8960" max="8960" width="48.7109375" style="1" customWidth="1"/>
    <col min="8961" max="8961" width="14.140625" style="1" customWidth="1"/>
    <col min="8962" max="8962" width="14.28515625" style="1" customWidth="1"/>
    <col min="8963" max="8963" width="15.28515625" style="1" customWidth="1"/>
    <col min="8964" max="9214" width="9.140625" style="1"/>
    <col min="9215" max="9215" width="24.140625" style="1" customWidth="1"/>
    <col min="9216" max="9216" width="48.7109375" style="1" customWidth="1"/>
    <col min="9217" max="9217" width="14.140625" style="1" customWidth="1"/>
    <col min="9218" max="9218" width="14.28515625" style="1" customWidth="1"/>
    <col min="9219" max="9219" width="15.28515625" style="1" customWidth="1"/>
    <col min="9220" max="9470" width="9.140625" style="1"/>
    <col min="9471" max="9471" width="24.140625" style="1" customWidth="1"/>
    <col min="9472" max="9472" width="48.7109375" style="1" customWidth="1"/>
    <col min="9473" max="9473" width="14.140625" style="1" customWidth="1"/>
    <col min="9474" max="9474" width="14.28515625" style="1" customWidth="1"/>
    <col min="9475" max="9475" width="15.28515625" style="1" customWidth="1"/>
    <col min="9476" max="9726" width="9.140625" style="1"/>
    <col min="9727" max="9727" width="24.140625" style="1" customWidth="1"/>
    <col min="9728" max="9728" width="48.7109375" style="1" customWidth="1"/>
    <col min="9729" max="9729" width="14.140625" style="1" customWidth="1"/>
    <col min="9730" max="9730" width="14.28515625" style="1" customWidth="1"/>
    <col min="9731" max="9731" width="15.28515625" style="1" customWidth="1"/>
    <col min="9732" max="9982" width="9.140625" style="1"/>
    <col min="9983" max="9983" width="24.140625" style="1" customWidth="1"/>
    <col min="9984" max="9984" width="48.7109375" style="1" customWidth="1"/>
    <col min="9985" max="9985" width="14.140625" style="1" customWidth="1"/>
    <col min="9986" max="9986" width="14.28515625" style="1" customWidth="1"/>
    <col min="9987" max="9987" width="15.28515625" style="1" customWidth="1"/>
    <col min="9988" max="10238" width="9.140625" style="1"/>
    <col min="10239" max="10239" width="24.140625" style="1" customWidth="1"/>
    <col min="10240" max="10240" width="48.7109375" style="1" customWidth="1"/>
    <col min="10241" max="10241" width="14.140625" style="1" customWidth="1"/>
    <col min="10242" max="10242" width="14.28515625" style="1" customWidth="1"/>
    <col min="10243" max="10243" width="15.28515625" style="1" customWidth="1"/>
    <col min="10244" max="10494" width="9.140625" style="1"/>
    <col min="10495" max="10495" width="24.140625" style="1" customWidth="1"/>
    <col min="10496" max="10496" width="48.7109375" style="1" customWidth="1"/>
    <col min="10497" max="10497" width="14.140625" style="1" customWidth="1"/>
    <col min="10498" max="10498" width="14.28515625" style="1" customWidth="1"/>
    <col min="10499" max="10499" width="15.28515625" style="1" customWidth="1"/>
    <col min="10500" max="10750" width="9.140625" style="1"/>
    <col min="10751" max="10751" width="24.140625" style="1" customWidth="1"/>
    <col min="10752" max="10752" width="48.7109375" style="1" customWidth="1"/>
    <col min="10753" max="10753" width="14.140625" style="1" customWidth="1"/>
    <col min="10754" max="10754" width="14.28515625" style="1" customWidth="1"/>
    <col min="10755" max="10755" width="15.28515625" style="1" customWidth="1"/>
    <col min="10756" max="11006" width="9.140625" style="1"/>
    <col min="11007" max="11007" width="24.140625" style="1" customWidth="1"/>
    <col min="11008" max="11008" width="48.7109375" style="1" customWidth="1"/>
    <col min="11009" max="11009" width="14.140625" style="1" customWidth="1"/>
    <col min="11010" max="11010" width="14.28515625" style="1" customWidth="1"/>
    <col min="11011" max="11011" width="15.28515625" style="1" customWidth="1"/>
    <col min="11012" max="11262" width="9.140625" style="1"/>
    <col min="11263" max="11263" width="24.140625" style="1" customWidth="1"/>
    <col min="11264" max="11264" width="48.7109375" style="1" customWidth="1"/>
    <col min="11265" max="11265" width="14.140625" style="1" customWidth="1"/>
    <col min="11266" max="11266" width="14.28515625" style="1" customWidth="1"/>
    <col min="11267" max="11267" width="15.28515625" style="1" customWidth="1"/>
    <col min="11268" max="11518" width="9.140625" style="1"/>
    <col min="11519" max="11519" width="24.140625" style="1" customWidth="1"/>
    <col min="11520" max="11520" width="48.7109375" style="1" customWidth="1"/>
    <col min="11521" max="11521" width="14.140625" style="1" customWidth="1"/>
    <col min="11522" max="11522" width="14.28515625" style="1" customWidth="1"/>
    <col min="11523" max="11523" width="15.28515625" style="1" customWidth="1"/>
    <col min="11524" max="11774" width="9.140625" style="1"/>
    <col min="11775" max="11775" width="24.140625" style="1" customWidth="1"/>
    <col min="11776" max="11776" width="48.7109375" style="1" customWidth="1"/>
    <col min="11777" max="11777" width="14.140625" style="1" customWidth="1"/>
    <col min="11778" max="11778" width="14.28515625" style="1" customWidth="1"/>
    <col min="11779" max="11779" width="15.28515625" style="1" customWidth="1"/>
    <col min="11780" max="12030" width="9.140625" style="1"/>
    <col min="12031" max="12031" width="24.140625" style="1" customWidth="1"/>
    <col min="12032" max="12032" width="48.7109375" style="1" customWidth="1"/>
    <col min="12033" max="12033" width="14.140625" style="1" customWidth="1"/>
    <col min="12034" max="12034" width="14.28515625" style="1" customWidth="1"/>
    <col min="12035" max="12035" width="15.28515625" style="1" customWidth="1"/>
    <col min="12036" max="12286" width="9.140625" style="1"/>
    <col min="12287" max="12287" width="24.140625" style="1" customWidth="1"/>
    <col min="12288" max="12288" width="48.7109375" style="1" customWidth="1"/>
    <col min="12289" max="12289" width="14.140625" style="1" customWidth="1"/>
    <col min="12290" max="12290" width="14.28515625" style="1" customWidth="1"/>
    <col min="12291" max="12291" width="15.28515625" style="1" customWidth="1"/>
    <col min="12292" max="12542" width="9.140625" style="1"/>
    <col min="12543" max="12543" width="24.140625" style="1" customWidth="1"/>
    <col min="12544" max="12544" width="48.7109375" style="1" customWidth="1"/>
    <col min="12545" max="12545" width="14.140625" style="1" customWidth="1"/>
    <col min="12546" max="12546" width="14.28515625" style="1" customWidth="1"/>
    <col min="12547" max="12547" width="15.28515625" style="1" customWidth="1"/>
    <col min="12548" max="12798" width="9.140625" style="1"/>
    <col min="12799" max="12799" width="24.140625" style="1" customWidth="1"/>
    <col min="12800" max="12800" width="48.7109375" style="1" customWidth="1"/>
    <col min="12801" max="12801" width="14.140625" style="1" customWidth="1"/>
    <col min="12802" max="12802" width="14.28515625" style="1" customWidth="1"/>
    <col min="12803" max="12803" width="15.28515625" style="1" customWidth="1"/>
    <col min="12804" max="13054" width="9.140625" style="1"/>
    <col min="13055" max="13055" width="24.140625" style="1" customWidth="1"/>
    <col min="13056" max="13056" width="48.7109375" style="1" customWidth="1"/>
    <col min="13057" max="13057" width="14.140625" style="1" customWidth="1"/>
    <col min="13058" max="13058" width="14.28515625" style="1" customWidth="1"/>
    <col min="13059" max="13059" width="15.28515625" style="1" customWidth="1"/>
    <col min="13060" max="13310" width="9.140625" style="1"/>
    <col min="13311" max="13311" width="24.140625" style="1" customWidth="1"/>
    <col min="13312" max="13312" width="48.7109375" style="1" customWidth="1"/>
    <col min="13313" max="13313" width="14.140625" style="1" customWidth="1"/>
    <col min="13314" max="13314" width="14.28515625" style="1" customWidth="1"/>
    <col min="13315" max="13315" width="15.28515625" style="1" customWidth="1"/>
    <col min="13316" max="13566" width="9.140625" style="1"/>
    <col min="13567" max="13567" width="24.140625" style="1" customWidth="1"/>
    <col min="13568" max="13568" width="48.7109375" style="1" customWidth="1"/>
    <col min="13569" max="13569" width="14.140625" style="1" customWidth="1"/>
    <col min="13570" max="13570" width="14.28515625" style="1" customWidth="1"/>
    <col min="13571" max="13571" width="15.28515625" style="1" customWidth="1"/>
    <col min="13572" max="13822" width="9.140625" style="1"/>
    <col min="13823" max="13823" width="24.140625" style="1" customWidth="1"/>
    <col min="13824" max="13824" width="48.7109375" style="1" customWidth="1"/>
    <col min="13825" max="13825" width="14.140625" style="1" customWidth="1"/>
    <col min="13826" max="13826" width="14.28515625" style="1" customWidth="1"/>
    <col min="13827" max="13827" width="15.28515625" style="1" customWidth="1"/>
    <col min="13828" max="14078" width="9.140625" style="1"/>
    <col min="14079" max="14079" width="24.140625" style="1" customWidth="1"/>
    <col min="14080" max="14080" width="48.7109375" style="1" customWidth="1"/>
    <col min="14081" max="14081" width="14.140625" style="1" customWidth="1"/>
    <col min="14082" max="14082" width="14.28515625" style="1" customWidth="1"/>
    <col min="14083" max="14083" width="15.28515625" style="1" customWidth="1"/>
    <col min="14084" max="14334" width="9.140625" style="1"/>
    <col min="14335" max="14335" width="24.140625" style="1" customWidth="1"/>
    <col min="14336" max="14336" width="48.7109375" style="1" customWidth="1"/>
    <col min="14337" max="14337" width="14.140625" style="1" customWidth="1"/>
    <col min="14338" max="14338" width="14.28515625" style="1" customWidth="1"/>
    <col min="14339" max="14339" width="15.28515625" style="1" customWidth="1"/>
    <col min="14340" max="14590" width="9.140625" style="1"/>
    <col min="14591" max="14591" width="24.140625" style="1" customWidth="1"/>
    <col min="14592" max="14592" width="48.7109375" style="1" customWidth="1"/>
    <col min="14593" max="14593" width="14.140625" style="1" customWidth="1"/>
    <col min="14594" max="14594" width="14.28515625" style="1" customWidth="1"/>
    <col min="14595" max="14595" width="15.28515625" style="1" customWidth="1"/>
    <col min="14596" max="14846" width="9.140625" style="1"/>
    <col min="14847" max="14847" width="24.140625" style="1" customWidth="1"/>
    <col min="14848" max="14848" width="48.7109375" style="1" customWidth="1"/>
    <col min="14849" max="14849" width="14.140625" style="1" customWidth="1"/>
    <col min="14850" max="14850" width="14.28515625" style="1" customWidth="1"/>
    <col min="14851" max="14851" width="15.28515625" style="1" customWidth="1"/>
    <col min="14852" max="15102" width="9.140625" style="1"/>
    <col min="15103" max="15103" width="24.140625" style="1" customWidth="1"/>
    <col min="15104" max="15104" width="48.7109375" style="1" customWidth="1"/>
    <col min="15105" max="15105" width="14.140625" style="1" customWidth="1"/>
    <col min="15106" max="15106" width="14.28515625" style="1" customWidth="1"/>
    <col min="15107" max="15107" width="15.28515625" style="1" customWidth="1"/>
    <col min="15108" max="15358" width="9.140625" style="1"/>
    <col min="15359" max="15359" width="24.140625" style="1" customWidth="1"/>
    <col min="15360" max="15360" width="48.7109375" style="1" customWidth="1"/>
    <col min="15361" max="15361" width="14.140625" style="1" customWidth="1"/>
    <col min="15362" max="15362" width="14.28515625" style="1" customWidth="1"/>
    <col min="15363" max="15363" width="15.28515625" style="1" customWidth="1"/>
    <col min="15364" max="15614" width="9.140625" style="1"/>
    <col min="15615" max="15615" width="24.140625" style="1" customWidth="1"/>
    <col min="15616" max="15616" width="48.7109375" style="1" customWidth="1"/>
    <col min="15617" max="15617" width="14.140625" style="1" customWidth="1"/>
    <col min="15618" max="15618" width="14.28515625" style="1" customWidth="1"/>
    <col min="15619" max="15619" width="15.28515625" style="1" customWidth="1"/>
    <col min="15620" max="15870" width="9.140625" style="1"/>
    <col min="15871" max="15871" width="24.140625" style="1" customWidth="1"/>
    <col min="15872" max="15872" width="48.7109375" style="1" customWidth="1"/>
    <col min="15873" max="15873" width="14.140625" style="1" customWidth="1"/>
    <col min="15874" max="15874" width="14.28515625" style="1" customWidth="1"/>
    <col min="15875" max="15875" width="15.28515625" style="1" customWidth="1"/>
    <col min="15876" max="16126" width="9.140625" style="1"/>
    <col min="16127" max="16127" width="24.140625" style="1" customWidth="1"/>
    <col min="16128" max="16128" width="48.7109375" style="1" customWidth="1"/>
    <col min="16129" max="16129" width="14.140625" style="1" customWidth="1"/>
    <col min="16130" max="16130" width="14.28515625" style="1" customWidth="1"/>
    <col min="16131" max="16131" width="15.28515625" style="1" customWidth="1"/>
    <col min="16132" max="16384" width="9.140625" style="1"/>
  </cols>
  <sheetData>
    <row r="1" spans="1:5" x14ac:dyDescent="0.25">
      <c r="C1" s="77" t="s">
        <v>86</v>
      </c>
    </row>
    <row r="2" spans="1:5" x14ac:dyDescent="0.25">
      <c r="C2" s="78" t="s">
        <v>87</v>
      </c>
    </row>
    <row r="3" spans="1:5" x14ac:dyDescent="0.25">
      <c r="C3" s="78" t="s">
        <v>88</v>
      </c>
    </row>
    <row r="4" spans="1:5" x14ac:dyDescent="0.25">
      <c r="A4"/>
      <c r="C4" s="78" t="s">
        <v>442</v>
      </c>
    </row>
    <row r="5" spans="1:5" x14ac:dyDescent="0.25">
      <c r="A5"/>
    </row>
    <row r="6" spans="1:5" x14ac:dyDescent="0.25">
      <c r="A6" s="401" t="s">
        <v>404</v>
      </c>
      <c r="B6" s="401"/>
      <c r="C6" s="402"/>
      <c r="D6" s="403"/>
      <c r="E6" s="403"/>
    </row>
    <row r="7" spans="1:5" x14ac:dyDescent="0.25">
      <c r="A7" s="401"/>
      <c r="B7" s="401"/>
      <c r="C7" s="402"/>
      <c r="D7" s="403"/>
      <c r="E7" s="403"/>
    </row>
    <row r="8" spans="1:5" ht="15.75" thickBot="1" x14ac:dyDescent="0.3">
      <c r="A8" s="404"/>
      <c r="B8" s="404"/>
      <c r="C8" s="405"/>
      <c r="D8" s="406"/>
      <c r="E8" s="406"/>
    </row>
    <row r="9" spans="1:5" ht="89.25" x14ac:dyDescent="0.25">
      <c r="A9" s="174" t="s">
        <v>36</v>
      </c>
      <c r="B9" s="175" t="s">
        <v>2</v>
      </c>
      <c r="C9" s="175" t="s">
        <v>400</v>
      </c>
      <c r="D9" s="241" t="s">
        <v>157</v>
      </c>
      <c r="E9" s="173" t="s">
        <v>405</v>
      </c>
    </row>
    <row r="10" spans="1:5" ht="60.75" x14ac:dyDescent="0.25">
      <c r="A10" s="242"/>
      <c r="B10" s="209" t="s">
        <v>38</v>
      </c>
      <c r="C10" s="193">
        <f>C11+C26</f>
        <v>32660.449999999997</v>
      </c>
      <c r="D10" s="193">
        <f>+D11+D26</f>
        <v>0</v>
      </c>
      <c r="E10" s="243">
        <f>C10+D10</f>
        <v>32660.449999999997</v>
      </c>
    </row>
    <row r="11" spans="1:5" ht="21" thickBot="1" x14ac:dyDescent="0.3">
      <c r="A11" s="151"/>
      <c r="B11" s="152" t="s">
        <v>39</v>
      </c>
      <c r="C11" s="153">
        <f>C12+C14+C17+C19+C21</f>
        <v>31622.724999999999</v>
      </c>
      <c r="D11" s="153">
        <f>+D12+D14+D17+D19+D21</f>
        <v>0</v>
      </c>
      <c r="E11" s="261">
        <f>C11+D11</f>
        <v>31622.724999999999</v>
      </c>
    </row>
    <row r="12" spans="1:5" ht="21" x14ac:dyDescent="0.25">
      <c r="A12" s="255" t="s">
        <v>40</v>
      </c>
      <c r="B12" s="256" t="s">
        <v>41</v>
      </c>
      <c r="C12" s="257">
        <f>C13</f>
        <v>4050.81</v>
      </c>
      <c r="D12" s="257">
        <f>SUM(D13:D13)</f>
        <v>0</v>
      </c>
      <c r="E12" s="258">
        <f>C12+D12</f>
        <v>4050.81</v>
      </c>
    </row>
    <row r="13" spans="1:5" ht="102.75" thickBot="1" x14ac:dyDescent="0.3">
      <c r="A13" s="94" t="s">
        <v>91</v>
      </c>
      <c r="B13" s="95" t="s">
        <v>42</v>
      </c>
      <c r="C13" s="120">
        <v>4050.81</v>
      </c>
      <c r="D13" s="121"/>
      <c r="E13" s="122">
        <f>C13+D13</f>
        <v>4050.81</v>
      </c>
    </row>
    <row r="14" spans="1:5" ht="79.5" thickBot="1" x14ac:dyDescent="0.3">
      <c r="A14" s="88" t="s">
        <v>43</v>
      </c>
      <c r="B14" s="109" t="s">
        <v>44</v>
      </c>
      <c r="C14" s="125">
        <f>SUM(C15:C16)</f>
        <v>3673.5650000000001</v>
      </c>
      <c r="D14" s="125">
        <f>SUM(D15:D16)</f>
        <v>0</v>
      </c>
      <c r="E14" s="124">
        <f>C14+D14</f>
        <v>3673.5650000000001</v>
      </c>
    </row>
    <row r="15" spans="1:5" ht="102.75" thickBot="1" x14ac:dyDescent="0.3">
      <c r="A15" s="93" t="s">
        <v>89</v>
      </c>
      <c r="B15" s="9" t="s">
        <v>156</v>
      </c>
      <c r="C15" s="75">
        <v>1805.595</v>
      </c>
      <c r="D15" s="123"/>
      <c r="E15" s="259">
        <f t="shared" ref="E15:E16" si="0">C15+D15</f>
        <v>1805.595</v>
      </c>
    </row>
    <row r="16" spans="1:5" ht="102.75" thickBot="1" x14ac:dyDescent="0.3">
      <c r="A16" s="116" t="s">
        <v>90</v>
      </c>
      <c r="B16" s="117" t="s">
        <v>45</v>
      </c>
      <c r="C16" s="321">
        <v>1867.97</v>
      </c>
      <c r="D16" s="322"/>
      <c r="E16" s="260">
        <f t="shared" si="0"/>
        <v>1867.97</v>
      </c>
    </row>
    <row r="17" spans="1:5" ht="25.5" x14ac:dyDescent="0.25">
      <c r="A17" s="88" t="s">
        <v>46</v>
      </c>
      <c r="B17" s="89" t="s">
        <v>47</v>
      </c>
      <c r="C17" s="110">
        <f>C18</f>
        <v>268.35000000000002</v>
      </c>
      <c r="D17" s="110">
        <f>+D18</f>
        <v>0</v>
      </c>
      <c r="E17" s="131">
        <f t="shared" ref="E17:E22" si="1">C17+D17</f>
        <v>268.35000000000002</v>
      </c>
    </row>
    <row r="18" spans="1:5" ht="26.25" thickBot="1" x14ac:dyDescent="0.3">
      <c r="A18" s="94" t="s">
        <v>48</v>
      </c>
      <c r="B18" s="95" t="s">
        <v>47</v>
      </c>
      <c r="C18" s="154">
        <v>268.35000000000002</v>
      </c>
      <c r="D18" s="155"/>
      <c r="E18" s="132">
        <f t="shared" si="1"/>
        <v>268.35000000000002</v>
      </c>
    </row>
    <row r="19" spans="1:5" ht="31.5" x14ac:dyDescent="0.25">
      <c r="A19" s="88" t="s">
        <v>49</v>
      </c>
      <c r="B19" s="109" t="s">
        <v>50</v>
      </c>
      <c r="C19" s="110">
        <f>C20</f>
        <v>2025</v>
      </c>
      <c r="D19" s="127">
        <f>+D20</f>
        <v>0</v>
      </c>
      <c r="E19" s="131">
        <f t="shared" si="1"/>
        <v>2025</v>
      </c>
    </row>
    <row r="20" spans="1:5" ht="64.5" thickBot="1" x14ac:dyDescent="0.3">
      <c r="A20" s="94" t="s">
        <v>92</v>
      </c>
      <c r="B20" s="95" t="s">
        <v>51</v>
      </c>
      <c r="C20" s="107">
        <v>2025</v>
      </c>
      <c r="D20" s="129"/>
      <c r="E20" s="130">
        <f t="shared" si="1"/>
        <v>2025</v>
      </c>
    </row>
    <row r="21" spans="1:5" ht="25.5" x14ac:dyDescent="0.25">
      <c r="A21" s="113" t="s">
        <v>52</v>
      </c>
      <c r="B21" s="109" t="s">
        <v>53</v>
      </c>
      <c r="C21" s="101">
        <f>C22+C24</f>
        <v>21605</v>
      </c>
      <c r="D21" s="101">
        <f>+D22+D24</f>
        <v>0</v>
      </c>
      <c r="E21" s="124">
        <f t="shared" si="1"/>
        <v>21605</v>
      </c>
    </row>
    <row r="22" spans="1:5" ht="25.5" x14ac:dyDescent="0.25">
      <c r="A22" s="93" t="s">
        <v>54</v>
      </c>
      <c r="B22" s="9" t="s">
        <v>55</v>
      </c>
      <c r="C22" s="12">
        <f>C23</f>
        <v>15000</v>
      </c>
      <c r="D22" s="12">
        <f>+D23</f>
        <v>0</v>
      </c>
      <c r="E22" s="134">
        <f t="shared" si="1"/>
        <v>15000</v>
      </c>
    </row>
    <row r="23" spans="1:5" ht="51" x14ac:dyDescent="0.25">
      <c r="A23" s="93" t="s">
        <v>93</v>
      </c>
      <c r="B23" s="9" t="s">
        <v>56</v>
      </c>
      <c r="C23" s="13">
        <v>15000</v>
      </c>
      <c r="D23" s="136">
        <v>0</v>
      </c>
      <c r="E23" s="133">
        <f>D23+C23</f>
        <v>15000</v>
      </c>
    </row>
    <row r="24" spans="1:5" ht="25.5" x14ac:dyDescent="0.25">
      <c r="A24" s="93" t="s">
        <v>57</v>
      </c>
      <c r="B24" s="9" t="s">
        <v>58</v>
      </c>
      <c r="C24" s="12">
        <f>C25</f>
        <v>6605</v>
      </c>
      <c r="D24" s="135">
        <f>+D25</f>
        <v>0</v>
      </c>
      <c r="E24" s="134">
        <f t="shared" ref="E24:E32" si="2">C24+D24</f>
        <v>6605</v>
      </c>
    </row>
    <row r="25" spans="1:5" ht="51.75" thickBot="1" x14ac:dyDescent="0.3">
      <c r="A25" s="94" t="s">
        <v>94</v>
      </c>
      <c r="B25" s="95" t="s">
        <v>59</v>
      </c>
      <c r="C25" s="114">
        <v>6605</v>
      </c>
      <c r="D25" s="128">
        <v>0</v>
      </c>
      <c r="E25" s="130">
        <f t="shared" si="2"/>
        <v>6605</v>
      </c>
    </row>
    <row r="26" spans="1:5" ht="20.25" x14ac:dyDescent="0.25">
      <c r="A26" s="137"/>
      <c r="B26" s="138" t="s">
        <v>60</v>
      </c>
      <c r="C26" s="110">
        <f>C27</f>
        <v>1037.7249999999999</v>
      </c>
      <c r="D26" s="110">
        <f>+D27</f>
        <v>0</v>
      </c>
      <c r="E26" s="131">
        <f t="shared" si="2"/>
        <v>1037.7249999999999</v>
      </c>
    </row>
    <row r="27" spans="1:5" ht="63.75" x14ac:dyDescent="0.25">
      <c r="A27" s="139" t="s">
        <v>61</v>
      </c>
      <c r="B27" s="2" t="s">
        <v>62</v>
      </c>
      <c r="C27" s="6">
        <f>SUM(C28:C29)</f>
        <v>1037.7249999999999</v>
      </c>
      <c r="D27" s="141">
        <f>SUM(D28:D29)</f>
        <v>0</v>
      </c>
      <c r="E27" s="143">
        <f t="shared" si="2"/>
        <v>1037.7249999999999</v>
      </c>
    </row>
    <row r="28" spans="1:5" ht="102" x14ac:dyDescent="0.25">
      <c r="A28" s="140" t="s">
        <v>63</v>
      </c>
      <c r="B28" s="14" t="s">
        <v>64</v>
      </c>
      <c r="C28" s="15">
        <v>139.495</v>
      </c>
      <c r="D28" s="136">
        <v>0</v>
      </c>
      <c r="E28" s="142">
        <f t="shared" si="2"/>
        <v>139.495</v>
      </c>
    </row>
    <row r="29" spans="1:5" ht="115.5" thickBot="1" x14ac:dyDescent="0.3">
      <c r="A29" s="94" t="s">
        <v>65</v>
      </c>
      <c r="B29" s="95" t="s">
        <v>66</v>
      </c>
      <c r="C29" s="115">
        <v>898.23</v>
      </c>
      <c r="D29" s="128">
        <v>0</v>
      </c>
      <c r="E29" s="144">
        <f t="shared" si="2"/>
        <v>898.23</v>
      </c>
    </row>
    <row r="30" spans="1:5" ht="26.25" thickBot="1" x14ac:dyDescent="0.3">
      <c r="A30" s="244" t="s">
        <v>67</v>
      </c>
      <c r="B30" s="245" t="s">
        <v>68</v>
      </c>
      <c r="C30" s="246">
        <f>C31</f>
        <v>29617.920000000002</v>
      </c>
      <c r="D30" s="246">
        <f>+D31</f>
        <v>10766.46414</v>
      </c>
      <c r="E30" s="247">
        <f t="shared" si="2"/>
        <v>40384.384140000002</v>
      </c>
    </row>
    <row r="31" spans="1:5" ht="63.75" x14ac:dyDescent="0.25">
      <c r="A31" s="238" t="s">
        <v>69</v>
      </c>
      <c r="B31" s="175" t="s">
        <v>70</v>
      </c>
      <c r="C31" s="248">
        <f>C32+C33+C36+C39</f>
        <v>29617.920000000002</v>
      </c>
      <c r="D31" s="248">
        <f>+D32+D33+D36+D39</f>
        <v>10766.46414</v>
      </c>
      <c r="E31" s="269">
        <f t="shared" si="2"/>
        <v>40384.384140000002</v>
      </c>
    </row>
    <row r="32" spans="1:5" ht="39" thickBot="1" x14ac:dyDescent="0.3">
      <c r="A32" s="145" t="s">
        <v>71</v>
      </c>
      <c r="B32" s="146" t="s">
        <v>72</v>
      </c>
      <c r="C32" s="147">
        <v>28046.9</v>
      </c>
      <c r="D32" s="118"/>
      <c r="E32" s="263">
        <f t="shared" si="2"/>
        <v>28046.9</v>
      </c>
    </row>
    <row r="33" spans="1:5" ht="38.25" x14ac:dyDescent="0.25">
      <c r="A33" s="238" t="s">
        <v>73</v>
      </c>
      <c r="B33" s="175" t="s">
        <v>74</v>
      </c>
      <c r="C33" s="248">
        <f>SUM(C34:C35)</f>
        <v>1567.5</v>
      </c>
      <c r="D33" s="248">
        <f>SUM(D34:D35)</f>
        <v>10426.56414</v>
      </c>
      <c r="E33" s="266">
        <f>C33+D33</f>
        <v>11994.06414</v>
      </c>
    </row>
    <row r="34" spans="1:5" ht="25.5" x14ac:dyDescent="0.25">
      <c r="A34" s="327" t="s">
        <v>75</v>
      </c>
      <c r="B34" s="160" t="s">
        <v>422</v>
      </c>
      <c r="C34" s="161">
        <v>0</v>
      </c>
      <c r="D34" s="161">
        <v>10349.36414</v>
      </c>
      <c r="E34" s="326">
        <f>C34+D34</f>
        <v>10349.36414</v>
      </c>
    </row>
    <row r="35" spans="1:5" ht="26.25" thickBot="1" x14ac:dyDescent="0.3">
      <c r="A35" s="93" t="s">
        <v>75</v>
      </c>
      <c r="B35" s="9" t="s">
        <v>407</v>
      </c>
      <c r="C35" s="330">
        <v>1567.5</v>
      </c>
      <c r="D35" s="331">
        <v>77.2</v>
      </c>
      <c r="E35" s="133">
        <f>C35+D35</f>
        <v>1644.7</v>
      </c>
    </row>
    <row r="36" spans="1:5" ht="38.25" x14ac:dyDescent="0.25">
      <c r="A36" s="238" t="s">
        <v>76</v>
      </c>
      <c r="B36" s="175" t="s">
        <v>77</v>
      </c>
      <c r="C36" s="248">
        <f>C37+C38</f>
        <v>3.52</v>
      </c>
      <c r="D36" s="248">
        <f>SUM(D37:D38)</f>
        <v>339.9</v>
      </c>
      <c r="E36" s="266">
        <f>C36+D36</f>
        <v>343.41999999999996</v>
      </c>
    </row>
    <row r="37" spans="1:5" ht="51" x14ac:dyDescent="0.25">
      <c r="A37" s="93" t="s">
        <v>78</v>
      </c>
      <c r="B37" s="9" t="s">
        <v>79</v>
      </c>
      <c r="C37" s="15">
        <v>3.52</v>
      </c>
      <c r="D37" s="84"/>
      <c r="E37" s="149">
        <f t="shared" ref="E37:E41" si="3">C37+D37</f>
        <v>3.52</v>
      </c>
    </row>
    <row r="38" spans="1:5" ht="64.5" thickBot="1" x14ac:dyDescent="0.3">
      <c r="A38" s="94" t="s">
        <v>80</v>
      </c>
      <c r="B38" s="95" t="s">
        <v>81</v>
      </c>
      <c r="C38" s="115">
        <v>0</v>
      </c>
      <c r="D38" s="271">
        <v>339.9</v>
      </c>
      <c r="E38" s="150">
        <f t="shared" si="3"/>
        <v>339.9</v>
      </c>
    </row>
    <row r="39" spans="1:5" ht="24" x14ac:dyDescent="0.25">
      <c r="A39" s="238" t="s">
        <v>82</v>
      </c>
      <c r="B39" s="175" t="s">
        <v>34</v>
      </c>
      <c r="C39" s="249">
        <v>0</v>
      </c>
      <c r="D39" s="249">
        <f>D40</f>
        <v>0</v>
      </c>
      <c r="E39" s="250">
        <f t="shared" si="3"/>
        <v>0</v>
      </c>
    </row>
    <row r="40" spans="1:5" ht="39" thickBot="1" x14ac:dyDescent="0.3">
      <c r="A40" s="94" t="s">
        <v>83</v>
      </c>
      <c r="B40" s="95" t="s">
        <v>84</v>
      </c>
      <c r="C40" s="112">
        <v>0</v>
      </c>
      <c r="D40" s="118"/>
      <c r="E40" s="148">
        <f t="shared" si="3"/>
        <v>0</v>
      </c>
    </row>
    <row r="41" spans="1:5" ht="18.75" x14ac:dyDescent="0.25">
      <c r="A41" s="251"/>
      <c r="B41" s="252" t="s">
        <v>85</v>
      </c>
      <c r="C41" s="253">
        <f>C30+C10</f>
        <v>62278.369999999995</v>
      </c>
      <c r="D41" s="253">
        <f>+D30+D10</f>
        <v>10766.46414</v>
      </c>
      <c r="E41" s="254">
        <f t="shared" si="3"/>
        <v>73044.834139999992</v>
      </c>
    </row>
  </sheetData>
  <mergeCells count="1">
    <mergeCell ref="A6:E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41"/>
  <sheetViews>
    <sheetView workbookViewId="0">
      <selection activeCell="C5" sqref="C5"/>
    </sheetView>
  </sheetViews>
  <sheetFormatPr defaultRowHeight="15" x14ac:dyDescent="0.25"/>
  <cols>
    <col min="1" max="1" width="20.5703125" style="1" bestFit="1" customWidth="1"/>
    <col min="2" max="2" width="31.5703125" style="1" bestFit="1" customWidth="1"/>
    <col min="3" max="3" width="13.7109375" style="1" bestFit="1" customWidth="1"/>
    <col min="4" max="4" width="13.85546875" style="298" customWidth="1"/>
    <col min="5" max="5" width="12.5703125" style="79" bestFit="1" customWidth="1"/>
    <col min="6" max="8" width="9.140625" style="1"/>
    <col min="9" max="9" width="11.5703125" style="1" bestFit="1" customWidth="1"/>
    <col min="10" max="254" width="9.140625" style="1"/>
    <col min="255" max="255" width="24.140625" style="1" customWidth="1"/>
    <col min="256" max="256" width="48.7109375" style="1" customWidth="1"/>
    <col min="257" max="257" width="14.140625" style="1" customWidth="1"/>
    <col min="258" max="258" width="14.28515625" style="1" customWidth="1"/>
    <col min="259" max="259" width="15.28515625" style="1" customWidth="1"/>
    <col min="260" max="510" width="9.140625" style="1"/>
    <col min="511" max="511" width="24.140625" style="1" customWidth="1"/>
    <col min="512" max="512" width="48.7109375" style="1" customWidth="1"/>
    <col min="513" max="513" width="14.140625" style="1" customWidth="1"/>
    <col min="514" max="514" width="14.28515625" style="1" customWidth="1"/>
    <col min="515" max="515" width="15.28515625" style="1" customWidth="1"/>
    <col min="516" max="766" width="9.140625" style="1"/>
    <col min="767" max="767" width="24.140625" style="1" customWidth="1"/>
    <col min="768" max="768" width="48.7109375" style="1" customWidth="1"/>
    <col min="769" max="769" width="14.140625" style="1" customWidth="1"/>
    <col min="770" max="770" width="14.28515625" style="1" customWidth="1"/>
    <col min="771" max="771" width="15.28515625" style="1" customWidth="1"/>
    <col min="772" max="1022" width="9.140625" style="1"/>
    <col min="1023" max="1023" width="24.140625" style="1" customWidth="1"/>
    <col min="1024" max="1024" width="48.7109375" style="1" customWidth="1"/>
    <col min="1025" max="1025" width="14.140625" style="1" customWidth="1"/>
    <col min="1026" max="1026" width="14.28515625" style="1" customWidth="1"/>
    <col min="1027" max="1027" width="15.28515625" style="1" customWidth="1"/>
    <col min="1028" max="1278" width="9.140625" style="1"/>
    <col min="1279" max="1279" width="24.140625" style="1" customWidth="1"/>
    <col min="1280" max="1280" width="48.7109375" style="1" customWidth="1"/>
    <col min="1281" max="1281" width="14.140625" style="1" customWidth="1"/>
    <col min="1282" max="1282" width="14.28515625" style="1" customWidth="1"/>
    <col min="1283" max="1283" width="15.28515625" style="1" customWidth="1"/>
    <col min="1284" max="1534" width="9.140625" style="1"/>
    <col min="1535" max="1535" width="24.140625" style="1" customWidth="1"/>
    <col min="1536" max="1536" width="48.7109375" style="1" customWidth="1"/>
    <col min="1537" max="1537" width="14.140625" style="1" customWidth="1"/>
    <col min="1538" max="1538" width="14.28515625" style="1" customWidth="1"/>
    <col min="1539" max="1539" width="15.28515625" style="1" customWidth="1"/>
    <col min="1540" max="1790" width="9.140625" style="1"/>
    <col min="1791" max="1791" width="24.140625" style="1" customWidth="1"/>
    <col min="1792" max="1792" width="48.7109375" style="1" customWidth="1"/>
    <col min="1793" max="1793" width="14.140625" style="1" customWidth="1"/>
    <col min="1794" max="1794" width="14.28515625" style="1" customWidth="1"/>
    <col min="1795" max="1795" width="15.28515625" style="1" customWidth="1"/>
    <col min="1796" max="2046" width="9.140625" style="1"/>
    <col min="2047" max="2047" width="24.140625" style="1" customWidth="1"/>
    <col min="2048" max="2048" width="48.7109375" style="1" customWidth="1"/>
    <col min="2049" max="2049" width="14.140625" style="1" customWidth="1"/>
    <col min="2050" max="2050" width="14.28515625" style="1" customWidth="1"/>
    <col min="2051" max="2051" width="15.28515625" style="1" customWidth="1"/>
    <col min="2052" max="2302" width="9.140625" style="1"/>
    <col min="2303" max="2303" width="24.140625" style="1" customWidth="1"/>
    <col min="2304" max="2304" width="48.7109375" style="1" customWidth="1"/>
    <col min="2305" max="2305" width="14.140625" style="1" customWidth="1"/>
    <col min="2306" max="2306" width="14.28515625" style="1" customWidth="1"/>
    <col min="2307" max="2307" width="15.28515625" style="1" customWidth="1"/>
    <col min="2308" max="2558" width="9.140625" style="1"/>
    <col min="2559" max="2559" width="24.140625" style="1" customWidth="1"/>
    <col min="2560" max="2560" width="48.7109375" style="1" customWidth="1"/>
    <col min="2561" max="2561" width="14.140625" style="1" customWidth="1"/>
    <col min="2562" max="2562" width="14.28515625" style="1" customWidth="1"/>
    <col min="2563" max="2563" width="15.28515625" style="1" customWidth="1"/>
    <col min="2564" max="2814" width="9.140625" style="1"/>
    <col min="2815" max="2815" width="24.140625" style="1" customWidth="1"/>
    <col min="2816" max="2816" width="48.7109375" style="1" customWidth="1"/>
    <col min="2817" max="2817" width="14.140625" style="1" customWidth="1"/>
    <col min="2818" max="2818" width="14.28515625" style="1" customWidth="1"/>
    <col min="2819" max="2819" width="15.28515625" style="1" customWidth="1"/>
    <col min="2820" max="3070" width="9.140625" style="1"/>
    <col min="3071" max="3071" width="24.140625" style="1" customWidth="1"/>
    <col min="3072" max="3072" width="48.7109375" style="1" customWidth="1"/>
    <col min="3073" max="3073" width="14.140625" style="1" customWidth="1"/>
    <col min="3074" max="3074" width="14.28515625" style="1" customWidth="1"/>
    <col min="3075" max="3075" width="15.28515625" style="1" customWidth="1"/>
    <col min="3076" max="3326" width="9.140625" style="1"/>
    <col min="3327" max="3327" width="24.140625" style="1" customWidth="1"/>
    <col min="3328" max="3328" width="48.7109375" style="1" customWidth="1"/>
    <col min="3329" max="3329" width="14.140625" style="1" customWidth="1"/>
    <col min="3330" max="3330" width="14.28515625" style="1" customWidth="1"/>
    <col min="3331" max="3331" width="15.28515625" style="1" customWidth="1"/>
    <col min="3332" max="3582" width="9.140625" style="1"/>
    <col min="3583" max="3583" width="24.140625" style="1" customWidth="1"/>
    <col min="3584" max="3584" width="48.7109375" style="1" customWidth="1"/>
    <col min="3585" max="3585" width="14.140625" style="1" customWidth="1"/>
    <col min="3586" max="3586" width="14.28515625" style="1" customWidth="1"/>
    <col min="3587" max="3587" width="15.28515625" style="1" customWidth="1"/>
    <col min="3588" max="3838" width="9.140625" style="1"/>
    <col min="3839" max="3839" width="24.140625" style="1" customWidth="1"/>
    <col min="3840" max="3840" width="48.7109375" style="1" customWidth="1"/>
    <col min="3841" max="3841" width="14.140625" style="1" customWidth="1"/>
    <col min="3842" max="3842" width="14.28515625" style="1" customWidth="1"/>
    <col min="3843" max="3843" width="15.28515625" style="1" customWidth="1"/>
    <col min="3844" max="4094" width="9.140625" style="1"/>
    <col min="4095" max="4095" width="24.140625" style="1" customWidth="1"/>
    <col min="4096" max="4096" width="48.7109375" style="1" customWidth="1"/>
    <col min="4097" max="4097" width="14.140625" style="1" customWidth="1"/>
    <col min="4098" max="4098" width="14.28515625" style="1" customWidth="1"/>
    <col min="4099" max="4099" width="15.28515625" style="1" customWidth="1"/>
    <col min="4100" max="4350" width="9.140625" style="1"/>
    <col min="4351" max="4351" width="24.140625" style="1" customWidth="1"/>
    <col min="4352" max="4352" width="48.7109375" style="1" customWidth="1"/>
    <col min="4353" max="4353" width="14.140625" style="1" customWidth="1"/>
    <col min="4354" max="4354" width="14.28515625" style="1" customWidth="1"/>
    <col min="4355" max="4355" width="15.28515625" style="1" customWidth="1"/>
    <col min="4356" max="4606" width="9.140625" style="1"/>
    <col min="4607" max="4607" width="24.140625" style="1" customWidth="1"/>
    <col min="4608" max="4608" width="48.7109375" style="1" customWidth="1"/>
    <col min="4609" max="4609" width="14.140625" style="1" customWidth="1"/>
    <col min="4610" max="4610" width="14.28515625" style="1" customWidth="1"/>
    <col min="4611" max="4611" width="15.28515625" style="1" customWidth="1"/>
    <col min="4612" max="4862" width="9.140625" style="1"/>
    <col min="4863" max="4863" width="24.140625" style="1" customWidth="1"/>
    <col min="4864" max="4864" width="48.7109375" style="1" customWidth="1"/>
    <col min="4865" max="4865" width="14.140625" style="1" customWidth="1"/>
    <col min="4866" max="4866" width="14.28515625" style="1" customWidth="1"/>
    <col min="4867" max="4867" width="15.28515625" style="1" customWidth="1"/>
    <col min="4868" max="5118" width="9.140625" style="1"/>
    <col min="5119" max="5119" width="24.140625" style="1" customWidth="1"/>
    <col min="5120" max="5120" width="48.7109375" style="1" customWidth="1"/>
    <col min="5121" max="5121" width="14.140625" style="1" customWidth="1"/>
    <col min="5122" max="5122" width="14.28515625" style="1" customWidth="1"/>
    <col min="5123" max="5123" width="15.28515625" style="1" customWidth="1"/>
    <col min="5124" max="5374" width="9.140625" style="1"/>
    <col min="5375" max="5375" width="24.140625" style="1" customWidth="1"/>
    <col min="5376" max="5376" width="48.7109375" style="1" customWidth="1"/>
    <col min="5377" max="5377" width="14.140625" style="1" customWidth="1"/>
    <col min="5378" max="5378" width="14.28515625" style="1" customWidth="1"/>
    <col min="5379" max="5379" width="15.28515625" style="1" customWidth="1"/>
    <col min="5380" max="5630" width="9.140625" style="1"/>
    <col min="5631" max="5631" width="24.140625" style="1" customWidth="1"/>
    <col min="5632" max="5632" width="48.7109375" style="1" customWidth="1"/>
    <col min="5633" max="5633" width="14.140625" style="1" customWidth="1"/>
    <col min="5634" max="5634" width="14.28515625" style="1" customWidth="1"/>
    <col min="5635" max="5635" width="15.28515625" style="1" customWidth="1"/>
    <col min="5636" max="5886" width="9.140625" style="1"/>
    <col min="5887" max="5887" width="24.140625" style="1" customWidth="1"/>
    <col min="5888" max="5888" width="48.7109375" style="1" customWidth="1"/>
    <col min="5889" max="5889" width="14.140625" style="1" customWidth="1"/>
    <col min="5890" max="5890" width="14.28515625" style="1" customWidth="1"/>
    <col min="5891" max="5891" width="15.28515625" style="1" customWidth="1"/>
    <col min="5892" max="6142" width="9.140625" style="1"/>
    <col min="6143" max="6143" width="24.140625" style="1" customWidth="1"/>
    <col min="6144" max="6144" width="48.7109375" style="1" customWidth="1"/>
    <col min="6145" max="6145" width="14.140625" style="1" customWidth="1"/>
    <col min="6146" max="6146" width="14.28515625" style="1" customWidth="1"/>
    <col min="6147" max="6147" width="15.28515625" style="1" customWidth="1"/>
    <col min="6148" max="6398" width="9.140625" style="1"/>
    <col min="6399" max="6399" width="24.140625" style="1" customWidth="1"/>
    <col min="6400" max="6400" width="48.7109375" style="1" customWidth="1"/>
    <col min="6401" max="6401" width="14.140625" style="1" customWidth="1"/>
    <col min="6402" max="6402" width="14.28515625" style="1" customWidth="1"/>
    <col min="6403" max="6403" width="15.28515625" style="1" customWidth="1"/>
    <col min="6404" max="6654" width="9.140625" style="1"/>
    <col min="6655" max="6655" width="24.140625" style="1" customWidth="1"/>
    <col min="6656" max="6656" width="48.7109375" style="1" customWidth="1"/>
    <col min="6657" max="6657" width="14.140625" style="1" customWidth="1"/>
    <col min="6658" max="6658" width="14.28515625" style="1" customWidth="1"/>
    <col min="6659" max="6659" width="15.28515625" style="1" customWidth="1"/>
    <col min="6660" max="6910" width="9.140625" style="1"/>
    <col min="6911" max="6911" width="24.140625" style="1" customWidth="1"/>
    <col min="6912" max="6912" width="48.7109375" style="1" customWidth="1"/>
    <col min="6913" max="6913" width="14.140625" style="1" customWidth="1"/>
    <col min="6914" max="6914" width="14.28515625" style="1" customWidth="1"/>
    <col min="6915" max="6915" width="15.28515625" style="1" customWidth="1"/>
    <col min="6916" max="7166" width="9.140625" style="1"/>
    <col min="7167" max="7167" width="24.140625" style="1" customWidth="1"/>
    <col min="7168" max="7168" width="48.7109375" style="1" customWidth="1"/>
    <col min="7169" max="7169" width="14.140625" style="1" customWidth="1"/>
    <col min="7170" max="7170" width="14.28515625" style="1" customWidth="1"/>
    <col min="7171" max="7171" width="15.28515625" style="1" customWidth="1"/>
    <col min="7172" max="7422" width="9.140625" style="1"/>
    <col min="7423" max="7423" width="24.140625" style="1" customWidth="1"/>
    <col min="7424" max="7424" width="48.7109375" style="1" customWidth="1"/>
    <col min="7425" max="7425" width="14.140625" style="1" customWidth="1"/>
    <col min="7426" max="7426" width="14.28515625" style="1" customWidth="1"/>
    <col min="7427" max="7427" width="15.28515625" style="1" customWidth="1"/>
    <col min="7428" max="7678" width="9.140625" style="1"/>
    <col min="7679" max="7679" width="24.140625" style="1" customWidth="1"/>
    <col min="7680" max="7680" width="48.7109375" style="1" customWidth="1"/>
    <col min="7681" max="7681" width="14.140625" style="1" customWidth="1"/>
    <col min="7682" max="7682" width="14.28515625" style="1" customWidth="1"/>
    <col min="7683" max="7683" width="15.28515625" style="1" customWidth="1"/>
    <col min="7684" max="7934" width="9.140625" style="1"/>
    <col min="7935" max="7935" width="24.140625" style="1" customWidth="1"/>
    <col min="7936" max="7936" width="48.7109375" style="1" customWidth="1"/>
    <col min="7937" max="7937" width="14.140625" style="1" customWidth="1"/>
    <col min="7938" max="7938" width="14.28515625" style="1" customWidth="1"/>
    <col min="7939" max="7939" width="15.28515625" style="1" customWidth="1"/>
    <col min="7940" max="8190" width="9.140625" style="1"/>
    <col min="8191" max="8191" width="24.140625" style="1" customWidth="1"/>
    <col min="8192" max="8192" width="48.7109375" style="1" customWidth="1"/>
    <col min="8193" max="8193" width="14.140625" style="1" customWidth="1"/>
    <col min="8194" max="8194" width="14.28515625" style="1" customWidth="1"/>
    <col min="8195" max="8195" width="15.28515625" style="1" customWidth="1"/>
    <col min="8196" max="8446" width="9.140625" style="1"/>
    <col min="8447" max="8447" width="24.140625" style="1" customWidth="1"/>
    <col min="8448" max="8448" width="48.7109375" style="1" customWidth="1"/>
    <col min="8449" max="8449" width="14.140625" style="1" customWidth="1"/>
    <col min="8450" max="8450" width="14.28515625" style="1" customWidth="1"/>
    <col min="8451" max="8451" width="15.28515625" style="1" customWidth="1"/>
    <col min="8452" max="8702" width="9.140625" style="1"/>
    <col min="8703" max="8703" width="24.140625" style="1" customWidth="1"/>
    <col min="8704" max="8704" width="48.7109375" style="1" customWidth="1"/>
    <col min="8705" max="8705" width="14.140625" style="1" customWidth="1"/>
    <col min="8706" max="8706" width="14.28515625" style="1" customWidth="1"/>
    <col min="8707" max="8707" width="15.28515625" style="1" customWidth="1"/>
    <col min="8708" max="8958" width="9.140625" style="1"/>
    <col min="8959" max="8959" width="24.140625" style="1" customWidth="1"/>
    <col min="8960" max="8960" width="48.7109375" style="1" customWidth="1"/>
    <col min="8961" max="8961" width="14.140625" style="1" customWidth="1"/>
    <col min="8962" max="8962" width="14.28515625" style="1" customWidth="1"/>
    <col min="8963" max="8963" width="15.28515625" style="1" customWidth="1"/>
    <col min="8964" max="9214" width="9.140625" style="1"/>
    <col min="9215" max="9215" width="24.140625" style="1" customWidth="1"/>
    <col min="9216" max="9216" width="48.7109375" style="1" customWidth="1"/>
    <col min="9217" max="9217" width="14.140625" style="1" customWidth="1"/>
    <col min="9218" max="9218" width="14.28515625" style="1" customWidth="1"/>
    <col min="9219" max="9219" width="15.28515625" style="1" customWidth="1"/>
    <col min="9220" max="9470" width="9.140625" style="1"/>
    <col min="9471" max="9471" width="24.140625" style="1" customWidth="1"/>
    <col min="9472" max="9472" width="48.7109375" style="1" customWidth="1"/>
    <col min="9473" max="9473" width="14.140625" style="1" customWidth="1"/>
    <col min="9474" max="9474" width="14.28515625" style="1" customWidth="1"/>
    <col min="9475" max="9475" width="15.28515625" style="1" customWidth="1"/>
    <col min="9476" max="9726" width="9.140625" style="1"/>
    <col min="9727" max="9727" width="24.140625" style="1" customWidth="1"/>
    <col min="9728" max="9728" width="48.7109375" style="1" customWidth="1"/>
    <col min="9729" max="9729" width="14.140625" style="1" customWidth="1"/>
    <col min="9730" max="9730" width="14.28515625" style="1" customWidth="1"/>
    <col min="9731" max="9731" width="15.28515625" style="1" customWidth="1"/>
    <col min="9732" max="9982" width="9.140625" style="1"/>
    <col min="9983" max="9983" width="24.140625" style="1" customWidth="1"/>
    <col min="9984" max="9984" width="48.7109375" style="1" customWidth="1"/>
    <col min="9985" max="9985" width="14.140625" style="1" customWidth="1"/>
    <col min="9986" max="9986" width="14.28515625" style="1" customWidth="1"/>
    <col min="9987" max="9987" width="15.28515625" style="1" customWidth="1"/>
    <col min="9988" max="10238" width="9.140625" style="1"/>
    <col min="10239" max="10239" width="24.140625" style="1" customWidth="1"/>
    <col min="10240" max="10240" width="48.7109375" style="1" customWidth="1"/>
    <col min="10241" max="10241" width="14.140625" style="1" customWidth="1"/>
    <col min="10242" max="10242" width="14.28515625" style="1" customWidth="1"/>
    <col min="10243" max="10243" width="15.28515625" style="1" customWidth="1"/>
    <col min="10244" max="10494" width="9.140625" style="1"/>
    <col min="10495" max="10495" width="24.140625" style="1" customWidth="1"/>
    <col min="10496" max="10496" width="48.7109375" style="1" customWidth="1"/>
    <col min="10497" max="10497" width="14.140625" style="1" customWidth="1"/>
    <col min="10498" max="10498" width="14.28515625" style="1" customWidth="1"/>
    <col min="10499" max="10499" width="15.28515625" style="1" customWidth="1"/>
    <col min="10500" max="10750" width="9.140625" style="1"/>
    <col min="10751" max="10751" width="24.140625" style="1" customWidth="1"/>
    <col min="10752" max="10752" width="48.7109375" style="1" customWidth="1"/>
    <col min="10753" max="10753" width="14.140625" style="1" customWidth="1"/>
    <col min="10754" max="10754" width="14.28515625" style="1" customWidth="1"/>
    <col min="10755" max="10755" width="15.28515625" style="1" customWidth="1"/>
    <col min="10756" max="11006" width="9.140625" style="1"/>
    <col min="11007" max="11007" width="24.140625" style="1" customWidth="1"/>
    <col min="11008" max="11008" width="48.7109375" style="1" customWidth="1"/>
    <col min="11009" max="11009" width="14.140625" style="1" customWidth="1"/>
    <col min="11010" max="11010" width="14.28515625" style="1" customWidth="1"/>
    <col min="11011" max="11011" width="15.28515625" style="1" customWidth="1"/>
    <col min="11012" max="11262" width="9.140625" style="1"/>
    <col min="11263" max="11263" width="24.140625" style="1" customWidth="1"/>
    <col min="11264" max="11264" width="48.7109375" style="1" customWidth="1"/>
    <col min="11265" max="11265" width="14.140625" style="1" customWidth="1"/>
    <col min="11266" max="11266" width="14.28515625" style="1" customWidth="1"/>
    <col min="11267" max="11267" width="15.28515625" style="1" customWidth="1"/>
    <col min="11268" max="11518" width="9.140625" style="1"/>
    <col min="11519" max="11519" width="24.140625" style="1" customWidth="1"/>
    <col min="11520" max="11520" width="48.7109375" style="1" customWidth="1"/>
    <col min="11521" max="11521" width="14.140625" style="1" customWidth="1"/>
    <col min="11522" max="11522" width="14.28515625" style="1" customWidth="1"/>
    <col min="11523" max="11523" width="15.28515625" style="1" customWidth="1"/>
    <col min="11524" max="11774" width="9.140625" style="1"/>
    <col min="11775" max="11775" width="24.140625" style="1" customWidth="1"/>
    <col min="11776" max="11776" width="48.7109375" style="1" customWidth="1"/>
    <col min="11777" max="11777" width="14.140625" style="1" customWidth="1"/>
    <col min="11778" max="11778" width="14.28515625" style="1" customWidth="1"/>
    <col min="11779" max="11779" width="15.28515625" style="1" customWidth="1"/>
    <col min="11780" max="12030" width="9.140625" style="1"/>
    <col min="12031" max="12031" width="24.140625" style="1" customWidth="1"/>
    <col min="12032" max="12032" width="48.7109375" style="1" customWidth="1"/>
    <col min="12033" max="12033" width="14.140625" style="1" customWidth="1"/>
    <col min="12034" max="12034" width="14.28515625" style="1" customWidth="1"/>
    <col min="12035" max="12035" width="15.28515625" style="1" customWidth="1"/>
    <col min="12036" max="12286" width="9.140625" style="1"/>
    <col min="12287" max="12287" width="24.140625" style="1" customWidth="1"/>
    <col min="12288" max="12288" width="48.7109375" style="1" customWidth="1"/>
    <col min="12289" max="12289" width="14.140625" style="1" customWidth="1"/>
    <col min="12290" max="12290" width="14.28515625" style="1" customWidth="1"/>
    <col min="12291" max="12291" width="15.28515625" style="1" customWidth="1"/>
    <col min="12292" max="12542" width="9.140625" style="1"/>
    <col min="12543" max="12543" width="24.140625" style="1" customWidth="1"/>
    <col min="12544" max="12544" width="48.7109375" style="1" customWidth="1"/>
    <col min="12545" max="12545" width="14.140625" style="1" customWidth="1"/>
    <col min="12546" max="12546" width="14.28515625" style="1" customWidth="1"/>
    <col min="12547" max="12547" width="15.28515625" style="1" customWidth="1"/>
    <col min="12548" max="12798" width="9.140625" style="1"/>
    <col min="12799" max="12799" width="24.140625" style="1" customWidth="1"/>
    <col min="12800" max="12800" width="48.7109375" style="1" customWidth="1"/>
    <col min="12801" max="12801" width="14.140625" style="1" customWidth="1"/>
    <col min="12802" max="12802" width="14.28515625" style="1" customWidth="1"/>
    <col min="12803" max="12803" width="15.28515625" style="1" customWidth="1"/>
    <col min="12804" max="13054" width="9.140625" style="1"/>
    <col min="13055" max="13055" width="24.140625" style="1" customWidth="1"/>
    <col min="13056" max="13056" width="48.7109375" style="1" customWidth="1"/>
    <col min="13057" max="13057" width="14.140625" style="1" customWidth="1"/>
    <col min="13058" max="13058" width="14.28515625" style="1" customWidth="1"/>
    <col min="13059" max="13059" width="15.28515625" style="1" customWidth="1"/>
    <col min="13060" max="13310" width="9.140625" style="1"/>
    <col min="13311" max="13311" width="24.140625" style="1" customWidth="1"/>
    <col min="13312" max="13312" width="48.7109375" style="1" customWidth="1"/>
    <col min="13313" max="13313" width="14.140625" style="1" customWidth="1"/>
    <col min="13314" max="13314" width="14.28515625" style="1" customWidth="1"/>
    <col min="13315" max="13315" width="15.28515625" style="1" customWidth="1"/>
    <col min="13316" max="13566" width="9.140625" style="1"/>
    <col min="13567" max="13567" width="24.140625" style="1" customWidth="1"/>
    <col min="13568" max="13568" width="48.7109375" style="1" customWidth="1"/>
    <col min="13569" max="13569" width="14.140625" style="1" customWidth="1"/>
    <col min="13570" max="13570" width="14.28515625" style="1" customWidth="1"/>
    <col min="13571" max="13571" width="15.28515625" style="1" customWidth="1"/>
    <col min="13572" max="13822" width="9.140625" style="1"/>
    <col min="13823" max="13823" width="24.140625" style="1" customWidth="1"/>
    <col min="13824" max="13824" width="48.7109375" style="1" customWidth="1"/>
    <col min="13825" max="13825" width="14.140625" style="1" customWidth="1"/>
    <col min="13826" max="13826" width="14.28515625" style="1" customWidth="1"/>
    <col min="13827" max="13827" width="15.28515625" style="1" customWidth="1"/>
    <col min="13828" max="14078" width="9.140625" style="1"/>
    <col min="14079" max="14079" width="24.140625" style="1" customWidth="1"/>
    <col min="14080" max="14080" width="48.7109375" style="1" customWidth="1"/>
    <col min="14081" max="14081" width="14.140625" style="1" customWidth="1"/>
    <col min="14082" max="14082" width="14.28515625" style="1" customWidth="1"/>
    <col min="14083" max="14083" width="15.28515625" style="1" customWidth="1"/>
    <col min="14084" max="14334" width="9.140625" style="1"/>
    <col min="14335" max="14335" width="24.140625" style="1" customWidth="1"/>
    <col min="14336" max="14336" width="48.7109375" style="1" customWidth="1"/>
    <col min="14337" max="14337" width="14.140625" style="1" customWidth="1"/>
    <col min="14338" max="14338" width="14.28515625" style="1" customWidth="1"/>
    <col min="14339" max="14339" width="15.28515625" style="1" customWidth="1"/>
    <col min="14340" max="14590" width="9.140625" style="1"/>
    <col min="14591" max="14591" width="24.140625" style="1" customWidth="1"/>
    <col min="14592" max="14592" width="48.7109375" style="1" customWidth="1"/>
    <col min="14593" max="14593" width="14.140625" style="1" customWidth="1"/>
    <col min="14594" max="14594" width="14.28515625" style="1" customWidth="1"/>
    <col min="14595" max="14595" width="15.28515625" style="1" customWidth="1"/>
    <col min="14596" max="14846" width="9.140625" style="1"/>
    <col min="14847" max="14847" width="24.140625" style="1" customWidth="1"/>
    <col min="14848" max="14848" width="48.7109375" style="1" customWidth="1"/>
    <col min="14849" max="14849" width="14.140625" style="1" customWidth="1"/>
    <col min="14850" max="14850" width="14.28515625" style="1" customWidth="1"/>
    <col min="14851" max="14851" width="15.28515625" style="1" customWidth="1"/>
    <col min="14852" max="15102" width="9.140625" style="1"/>
    <col min="15103" max="15103" width="24.140625" style="1" customWidth="1"/>
    <col min="15104" max="15104" width="48.7109375" style="1" customWidth="1"/>
    <col min="15105" max="15105" width="14.140625" style="1" customWidth="1"/>
    <col min="15106" max="15106" width="14.28515625" style="1" customWidth="1"/>
    <col min="15107" max="15107" width="15.28515625" style="1" customWidth="1"/>
    <col min="15108" max="15358" width="9.140625" style="1"/>
    <col min="15359" max="15359" width="24.140625" style="1" customWidth="1"/>
    <col min="15360" max="15360" width="48.7109375" style="1" customWidth="1"/>
    <col min="15361" max="15361" width="14.140625" style="1" customWidth="1"/>
    <col min="15362" max="15362" width="14.28515625" style="1" customWidth="1"/>
    <col min="15363" max="15363" width="15.28515625" style="1" customWidth="1"/>
    <col min="15364" max="15614" width="9.140625" style="1"/>
    <col min="15615" max="15615" width="24.140625" style="1" customWidth="1"/>
    <col min="15616" max="15616" width="48.7109375" style="1" customWidth="1"/>
    <col min="15617" max="15617" width="14.140625" style="1" customWidth="1"/>
    <col min="15618" max="15618" width="14.28515625" style="1" customWidth="1"/>
    <col min="15619" max="15619" width="15.28515625" style="1" customWidth="1"/>
    <col min="15620" max="15870" width="9.140625" style="1"/>
    <col min="15871" max="15871" width="24.140625" style="1" customWidth="1"/>
    <col min="15872" max="15872" width="48.7109375" style="1" customWidth="1"/>
    <col min="15873" max="15873" width="14.140625" style="1" customWidth="1"/>
    <col min="15874" max="15874" width="14.28515625" style="1" customWidth="1"/>
    <col min="15875" max="15875" width="15.28515625" style="1" customWidth="1"/>
    <col min="15876" max="16126" width="9.140625" style="1"/>
    <col min="16127" max="16127" width="24.140625" style="1" customWidth="1"/>
    <col min="16128" max="16128" width="48.7109375" style="1" customWidth="1"/>
    <col min="16129" max="16129" width="14.140625" style="1" customWidth="1"/>
    <col min="16130" max="16130" width="14.28515625" style="1" customWidth="1"/>
    <col min="16131" max="16131" width="15.28515625" style="1" customWidth="1"/>
    <col min="16132" max="16384" width="9.140625" style="1"/>
  </cols>
  <sheetData>
    <row r="1" spans="1:5" x14ac:dyDescent="0.25">
      <c r="B1" s="411" t="s">
        <v>86</v>
      </c>
      <c r="C1" s="412"/>
      <c r="D1" s="412"/>
      <c r="E1" s="412"/>
    </row>
    <row r="2" spans="1:5" x14ac:dyDescent="0.25">
      <c r="B2" s="411" t="s">
        <v>87</v>
      </c>
      <c r="C2" s="412"/>
      <c r="D2" s="412"/>
      <c r="E2" s="412"/>
    </row>
    <row r="3" spans="1:5" x14ac:dyDescent="0.25">
      <c r="C3" s="413" t="s">
        <v>88</v>
      </c>
      <c r="D3" s="392"/>
      <c r="E3" s="392"/>
    </row>
    <row r="4" spans="1:5" x14ac:dyDescent="0.25">
      <c r="A4"/>
      <c r="C4" s="413" t="s">
        <v>442</v>
      </c>
      <c r="D4" s="392"/>
      <c r="E4" s="392"/>
    </row>
    <row r="5" spans="1:5" x14ac:dyDescent="0.25">
      <c r="A5"/>
    </row>
    <row r="6" spans="1:5" x14ac:dyDescent="0.25">
      <c r="A6" s="407" t="s">
        <v>404</v>
      </c>
      <c r="B6" s="407"/>
      <c r="C6" s="408"/>
      <c r="D6" s="392"/>
      <c r="E6" s="392"/>
    </row>
    <row r="7" spans="1:5" x14ac:dyDescent="0.25">
      <c r="A7" s="407"/>
      <c r="B7" s="407"/>
      <c r="C7" s="408"/>
      <c r="D7" s="392"/>
      <c r="E7" s="392"/>
    </row>
    <row r="8" spans="1:5" ht="15.75" thickBot="1" x14ac:dyDescent="0.3">
      <c r="A8" s="409"/>
      <c r="B8" s="409"/>
      <c r="C8" s="410"/>
      <c r="D8" s="394"/>
      <c r="E8" s="394"/>
    </row>
    <row r="9" spans="1:5" ht="89.25" x14ac:dyDescent="0.25">
      <c r="A9" s="174" t="s">
        <v>36</v>
      </c>
      <c r="B9" s="175" t="s">
        <v>2</v>
      </c>
      <c r="C9" s="175" t="s">
        <v>400</v>
      </c>
      <c r="D9" s="241" t="s">
        <v>157</v>
      </c>
      <c r="E9" s="270" t="s">
        <v>405</v>
      </c>
    </row>
    <row r="10" spans="1:5" ht="60.75" x14ac:dyDescent="0.25">
      <c r="A10" s="242"/>
      <c r="B10" s="209" t="s">
        <v>38</v>
      </c>
      <c r="C10" s="193">
        <f>C11+C26</f>
        <v>32660451</v>
      </c>
      <c r="D10" s="299">
        <f>+D11+D26</f>
        <v>0</v>
      </c>
      <c r="E10" s="186">
        <f>C10+D10</f>
        <v>32660451</v>
      </c>
    </row>
    <row r="11" spans="1:5" ht="21" thickBot="1" x14ac:dyDescent="0.3">
      <c r="A11" s="151"/>
      <c r="B11" s="152" t="s">
        <v>39</v>
      </c>
      <c r="C11" s="153">
        <f>C12+C14+C17+C19+C21</f>
        <v>31622726</v>
      </c>
      <c r="D11" s="300">
        <f>+D12+D14+D17+D19+D21</f>
        <v>0</v>
      </c>
      <c r="E11" s="263">
        <f>C11+D11</f>
        <v>31622726</v>
      </c>
    </row>
    <row r="12" spans="1:5" ht="21" x14ac:dyDescent="0.25">
      <c r="A12" s="105" t="s">
        <v>40</v>
      </c>
      <c r="B12" s="106" t="s">
        <v>41</v>
      </c>
      <c r="C12" s="119">
        <f>C13</f>
        <v>4050808</v>
      </c>
      <c r="D12" s="119">
        <f>SUM(D13:D13)</f>
        <v>0</v>
      </c>
      <c r="E12" s="124">
        <f>C12+D12</f>
        <v>4050808</v>
      </c>
    </row>
    <row r="13" spans="1:5" ht="102.75" thickBot="1" x14ac:dyDescent="0.3">
      <c r="A13" s="94" t="s">
        <v>91</v>
      </c>
      <c r="B13" s="95" t="s">
        <v>42</v>
      </c>
      <c r="C13" s="120">
        <v>4050808</v>
      </c>
      <c r="D13" s="121"/>
      <c r="E13" s="122">
        <f>C13+D13</f>
        <v>4050808</v>
      </c>
    </row>
    <row r="14" spans="1:5" ht="79.5" thickBot="1" x14ac:dyDescent="0.3">
      <c r="A14" s="88" t="s">
        <v>43</v>
      </c>
      <c r="B14" s="109" t="s">
        <v>44</v>
      </c>
      <c r="C14" s="125">
        <f>C15+C16</f>
        <v>3673573</v>
      </c>
      <c r="D14" s="125">
        <f>SUM(D15:D16)</f>
        <v>0</v>
      </c>
      <c r="E14" s="124">
        <f>C14+D14</f>
        <v>3673573</v>
      </c>
    </row>
    <row r="15" spans="1:5" ht="102.75" thickBot="1" x14ac:dyDescent="0.3">
      <c r="A15" s="93" t="s">
        <v>89</v>
      </c>
      <c r="B15" s="9" t="s">
        <v>156</v>
      </c>
      <c r="C15" s="75">
        <v>1805595</v>
      </c>
      <c r="D15" s="123"/>
      <c r="E15" s="259">
        <f t="shared" ref="E15:E20" si="0">C15+D15</f>
        <v>1805595</v>
      </c>
    </row>
    <row r="16" spans="1:5" ht="102.75" thickBot="1" x14ac:dyDescent="0.3">
      <c r="A16" s="116" t="s">
        <v>90</v>
      </c>
      <c r="B16" s="117" t="s">
        <v>45</v>
      </c>
      <c r="C16" s="126">
        <v>1867978</v>
      </c>
      <c r="D16" s="301"/>
      <c r="E16" s="260">
        <f t="shared" si="0"/>
        <v>1867978</v>
      </c>
    </row>
    <row r="17" spans="1:9" ht="25.5" x14ac:dyDescent="0.25">
      <c r="A17" s="88" t="s">
        <v>46</v>
      </c>
      <c r="B17" s="89" t="s">
        <v>47</v>
      </c>
      <c r="C17" s="110">
        <f>C18</f>
        <v>268345</v>
      </c>
      <c r="D17" s="127">
        <f>+D18</f>
        <v>0</v>
      </c>
      <c r="E17" s="124">
        <f t="shared" si="0"/>
        <v>268345</v>
      </c>
    </row>
    <row r="18" spans="1:9" ht="26.25" thickBot="1" x14ac:dyDescent="0.3">
      <c r="A18" s="94" t="s">
        <v>48</v>
      </c>
      <c r="B18" s="95" t="s">
        <v>47</v>
      </c>
      <c r="C18" s="154">
        <v>268345</v>
      </c>
      <c r="D18" s="302"/>
      <c r="E18" s="130">
        <f t="shared" si="0"/>
        <v>268345</v>
      </c>
    </row>
    <row r="19" spans="1:9" ht="31.5" x14ac:dyDescent="0.25">
      <c r="A19" s="88" t="s">
        <v>49</v>
      </c>
      <c r="B19" s="109" t="s">
        <v>50</v>
      </c>
      <c r="C19" s="110">
        <f>C20</f>
        <v>2025000</v>
      </c>
      <c r="D19" s="127">
        <f>+D20</f>
        <v>0</v>
      </c>
      <c r="E19" s="124">
        <f t="shared" si="0"/>
        <v>2025000</v>
      </c>
    </row>
    <row r="20" spans="1:9" ht="64.5" thickBot="1" x14ac:dyDescent="0.3">
      <c r="A20" s="94" t="s">
        <v>92</v>
      </c>
      <c r="B20" s="95" t="s">
        <v>51</v>
      </c>
      <c r="C20" s="107">
        <v>2025000</v>
      </c>
      <c r="D20" s="129"/>
      <c r="E20" s="130">
        <f t="shared" si="0"/>
        <v>2025000</v>
      </c>
    </row>
    <row r="21" spans="1:9" ht="25.5" x14ac:dyDescent="0.25">
      <c r="A21" s="113" t="s">
        <v>52</v>
      </c>
      <c r="B21" s="109" t="s">
        <v>53</v>
      </c>
      <c r="C21" s="303">
        <f>C22+C24</f>
        <v>21605000</v>
      </c>
      <c r="D21" s="303">
        <f>+D22+D24</f>
        <v>0</v>
      </c>
      <c r="E21" s="124">
        <f>C21+D21</f>
        <v>21605000</v>
      </c>
    </row>
    <row r="22" spans="1:9" ht="25.5" x14ac:dyDescent="0.25">
      <c r="A22" s="139" t="s">
        <v>54</v>
      </c>
      <c r="B22" s="7" t="s">
        <v>55</v>
      </c>
      <c r="C22" s="135">
        <f>C23</f>
        <v>15000000</v>
      </c>
      <c r="D22" s="135">
        <f t="shared" ref="D22" si="1">D23</f>
        <v>0</v>
      </c>
      <c r="E22" s="325">
        <f>C22+D22</f>
        <v>15000000</v>
      </c>
    </row>
    <row r="23" spans="1:9" ht="51" x14ac:dyDescent="0.25">
      <c r="A23" s="93" t="s">
        <v>93</v>
      </c>
      <c r="B23" s="9" t="s">
        <v>56</v>
      </c>
      <c r="C23" s="323">
        <v>15000000</v>
      </c>
      <c r="D23" s="136">
        <v>0</v>
      </c>
      <c r="E23" s="133">
        <f>C23+D23</f>
        <v>15000000</v>
      </c>
    </row>
    <row r="24" spans="1:9" ht="25.5" x14ac:dyDescent="0.25">
      <c r="A24" s="139" t="s">
        <v>57</v>
      </c>
      <c r="B24" s="7" t="s">
        <v>58</v>
      </c>
      <c r="C24" s="135">
        <f>C25</f>
        <v>6605000</v>
      </c>
      <c r="D24" s="135">
        <f t="shared" ref="D24" si="2">D25</f>
        <v>0</v>
      </c>
      <c r="E24" s="325">
        <f>C24+D24</f>
        <v>6605000</v>
      </c>
    </row>
    <row r="25" spans="1:9" ht="51.75" thickBot="1" x14ac:dyDescent="0.3">
      <c r="A25" s="94" t="s">
        <v>94</v>
      </c>
      <c r="B25" s="95" t="s">
        <v>59</v>
      </c>
      <c r="C25" s="324">
        <v>6605000</v>
      </c>
      <c r="D25" s="128">
        <v>0</v>
      </c>
      <c r="E25" s="130">
        <f>C25+D25</f>
        <v>6605000</v>
      </c>
    </row>
    <row r="26" spans="1:9" ht="20.25" x14ac:dyDescent="0.25">
      <c r="A26" s="137"/>
      <c r="B26" s="138" t="s">
        <v>60</v>
      </c>
      <c r="C26" s="110">
        <f>C27</f>
        <v>1037725</v>
      </c>
      <c r="D26" s="127">
        <f>+D27</f>
        <v>0</v>
      </c>
      <c r="E26" s="124">
        <f t="shared" ref="E26:E41" si="3">C26+D26</f>
        <v>1037725</v>
      </c>
    </row>
    <row r="27" spans="1:9" ht="63.75" x14ac:dyDescent="0.25">
      <c r="A27" s="139" t="s">
        <v>61</v>
      </c>
      <c r="B27" s="2" t="s">
        <v>62</v>
      </c>
      <c r="C27" s="6">
        <f>SUM(C28:C29)</f>
        <v>1037725</v>
      </c>
      <c r="D27" s="141">
        <f>SUM(D28:D29)</f>
        <v>0</v>
      </c>
      <c r="E27" s="134">
        <f t="shared" si="3"/>
        <v>1037725</v>
      </c>
    </row>
    <row r="28" spans="1:9" ht="102" x14ac:dyDescent="0.25">
      <c r="A28" s="140" t="s">
        <v>63</v>
      </c>
      <c r="B28" s="14" t="s">
        <v>64</v>
      </c>
      <c r="C28" s="15">
        <v>139495</v>
      </c>
      <c r="D28" s="136">
        <v>0</v>
      </c>
      <c r="E28" s="133">
        <f t="shared" si="3"/>
        <v>139495</v>
      </c>
    </row>
    <row r="29" spans="1:9" ht="115.5" thickBot="1" x14ac:dyDescent="0.3">
      <c r="A29" s="94" t="s">
        <v>65</v>
      </c>
      <c r="B29" s="95" t="s">
        <v>66</v>
      </c>
      <c r="C29" s="115">
        <v>898230</v>
      </c>
      <c r="D29" s="128">
        <v>0</v>
      </c>
      <c r="E29" s="130">
        <f t="shared" si="3"/>
        <v>898230</v>
      </c>
    </row>
    <row r="30" spans="1:9" ht="26.25" thickBot="1" x14ac:dyDescent="0.3">
      <c r="A30" s="244" t="s">
        <v>67</v>
      </c>
      <c r="B30" s="245" t="s">
        <v>68</v>
      </c>
      <c r="C30" s="246">
        <f>C31</f>
        <v>29617920</v>
      </c>
      <c r="D30" s="304">
        <f>+D31</f>
        <v>10766464.140000001</v>
      </c>
      <c r="E30" s="268">
        <f t="shared" si="3"/>
        <v>40384384.140000001</v>
      </c>
    </row>
    <row r="31" spans="1:9" ht="63.75" x14ac:dyDescent="0.25">
      <c r="A31" s="238" t="s">
        <v>69</v>
      </c>
      <c r="B31" s="175" t="s">
        <v>70</v>
      </c>
      <c r="C31" s="248">
        <f>C32+C33+C36+C39</f>
        <v>29617920</v>
      </c>
      <c r="D31" s="305">
        <f>+D32+D33+D36+D39</f>
        <v>10766464.140000001</v>
      </c>
      <c r="E31" s="269">
        <f t="shared" si="3"/>
        <v>40384384.140000001</v>
      </c>
    </row>
    <row r="32" spans="1:9" ht="39" thickBot="1" x14ac:dyDescent="0.3">
      <c r="A32" s="145" t="s">
        <v>71</v>
      </c>
      <c r="B32" s="146" t="s">
        <v>72</v>
      </c>
      <c r="C32" s="147">
        <v>28046900</v>
      </c>
      <c r="D32" s="306"/>
      <c r="E32" s="263">
        <f t="shared" si="3"/>
        <v>28046900</v>
      </c>
      <c r="I32" s="264"/>
    </row>
    <row r="33" spans="1:5" ht="38.25" x14ac:dyDescent="0.25">
      <c r="A33" s="238" t="s">
        <v>73</v>
      </c>
      <c r="B33" s="175" t="s">
        <v>74</v>
      </c>
      <c r="C33" s="267">
        <f>C35</f>
        <v>1567500</v>
      </c>
      <c r="D33" s="176">
        <f>SUM(D34:D35)</f>
        <v>10426564.140000001</v>
      </c>
      <c r="E33" s="266">
        <f>C33+D33</f>
        <v>11994064.140000001</v>
      </c>
    </row>
    <row r="34" spans="1:5" ht="25.5" x14ac:dyDescent="0.25">
      <c r="A34" s="327" t="s">
        <v>75</v>
      </c>
      <c r="B34" s="160" t="s">
        <v>422</v>
      </c>
      <c r="C34" s="328">
        <v>0</v>
      </c>
      <c r="D34" s="329">
        <v>10349364.140000001</v>
      </c>
      <c r="E34" s="326">
        <f>C34+D34</f>
        <v>10349364.140000001</v>
      </c>
    </row>
    <row r="35" spans="1:5" ht="26.25" thickBot="1" x14ac:dyDescent="0.3">
      <c r="A35" s="93" t="s">
        <v>75</v>
      </c>
      <c r="B35" s="9" t="s">
        <v>407</v>
      </c>
      <c r="C35" s="75">
        <v>1567500</v>
      </c>
      <c r="D35" s="158">
        <v>77200</v>
      </c>
      <c r="E35" s="133">
        <f t="shared" si="3"/>
        <v>1644700</v>
      </c>
    </row>
    <row r="36" spans="1:5" ht="38.25" x14ac:dyDescent="0.25">
      <c r="A36" s="238" t="s">
        <v>76</v>
      </c>
      <c r="B36" s="175" t="s">
        <v>77</v>
      </c>
      <c r="C36" s="248">
        <f>C37+C38</f>
        <v>3520</v>
      </c>
      <c r="D36" s="305">
        <f>SUM(D37:D38)</f>
        <v>339900</v>
      </c>
      <c r="E36" s="266">
        <f t="shared" si="3"/>
        <v>343420</v>
      </c>
    </row>
    <row r="37" spans="1:5" ht="63.75" x14ac:dyDescent="0.25">
      <c r="A37" s="93" t="s">
        <v>78</v>
      </c>
      <c r="B37" s="9" t="s">
        <v>195</v>
      </c>
      <c r="C37" s="82">
        <v>3520</v>
      </c>
      <c r="D37" s="158">
        <v>0</v>
      </c>
      <c r="E37" s="159">
        <f t="shared" si="3"/>
        <v>3520</v>
      </c>
    </row>
    <row r="38" spans="1:5" ht="77.25" thickBot="1" x14ac:dyDescent="0.3">
      <c r="A38" s="94" t="s">
        <v>80</v>
      </c>
      <c r="B38" s="95" t="s">
        <v>348</v>
      </c>
      <c r="C38" s="103">
        <v>0</v>
      </c>
      <c r="D38" s="120">
        <v>339900</v>
      </c>
      <c r="E38" s="108">
        <f t="shared" si="3"/>
        <v>339900</v>
      </c>
    </row>
    <row r="39" spans="1:5" ht="24" x14ac:dyDescent="0.25">
      <c r="A39" s="238" t="s">
        <v>82</v>
      </c>
      <c r="B39" s="175" t="s">
        <v>34</v>
      </c>
      <c r="C39" s="249">
        <v>0</v>
      </c>
      <c r="D39" s="307">
        <f>D40</f>
        <v>0</v>
      </c>
      <c r="E39" s="265">
        <f t="shared" si="3"/>
        <v>0</v>
      </c>
    </row>
    <row r="40" spans="1:5" ht="39" thickBot="1" x14ac:dyDescent="0.3">
      <c r="A40" s="94" t="s">
        <v>83</v>
      </c>
      <c r="B40" s="95" t="s">
        <v>84</v>
      </c>
      <c r="C40" s="112">
        <v>0</v>
      </c>
      <c r="D40" s="306"/>
      <c r="E40" s="262">
        <f t="shared" si="3"/>
        <v>0</v>
      </c>
    </row>
    <row r="41" spans="1:5" ht="18.75" x14ac:dyDescent="0.25">
      <c r="A41" s="251"/>
      <c r="B41" s="252" t="s">
        <v>85</v>
      </c>
      <c r="C41" s="253">
        <f>C30+C10</f>
        <v>62278371</v>
      </c>
      <c r="D41" s="308">
        <f>+D30+D10</f>
        <v>10766464.140000001</v>
      </c>
      <c r="E41" s="254">
        <f t="shared" si="3"/>
        <v>73044835.140000001</v>
      </c>
    </row>
  </sheetData>
  <mergeCells count="5">
    <mergeCell ref="A6:E8"/>
    <mergeCell ref="B1:E1"/>
    <mergeCell ref="B2:E2"/>
    <mergeCell ref="C3:E3"/>
    <mergeCell ref="C4:E4"/>
  </mergeCells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78"/>
  <sheetViews>
    <sheetView workbookViewId="0">
      <selection activeCell="C5" sqref="C5"/>
    </sheetView>
  </sheetViews>
  <sheetFormatPr defaultRowHeight="12.75" x14ac:dyDescent="0.2"/>
  <cols>
    <col min="1" max="1" width="25.140625" style="22" customWidth="1"/>
    <col min="2" max="2" width="39.42578125" style="22" customWidth="1"/>
    <col min="3" max="3" width="13.7109375" style="22" customWidth="1"/>
    <col min="4" max="4" width="12.5703125" style="22" customWidth="1"/>
    <col min="5" max="5" width="14.5703125" style="22" customWidth="1"/>
    <col min="6" max="256" width="9.140625" style="22"/>
    <col min="257" max="257" width="20.85546875" style="22" customWidth="1"/>
    <col min="258" max="258" width="48.5703125" style="22" customWidth="1"/>
    <col min="259" max="259" width="10.28515625" style="22" customWidth="1"/>
    <col min="260" max="260" width="10.5703125" style="22" customWidth="1"/>
    <col min="261" max="261" width="9.42578125" style="22" customWidth="1"/>
    <col min="262" max="512" width="9.140625" style="22"/>
    <col min="513" max="513" width="20.85546875" style="22" customWidth="1"/>
    <col min="514" max="514" width="48.5703125" style="22" customWidth="1"/>
    <col min="515" max="515" width="10.28515625" style="22" customWidth="1"/>
    <col min="516" max="516" width="10.5703125" style="22" customWidth="1"/>
    <col min="517" max="517" width="9.42578125" style="22" customWidth="1"/>
    <col min="518" max="768" width="9.140625" style="22"/>
    <col min="769" max="769" width="20.85546875" style="22" customWidth="1"/>
    <col min="770" max="770" width="48.5703125" style="22" customWidth="1"/>
    <col min="771" max="771" width="10.28515625" style="22" customWidth="1"/>
    <col min="772" max="772" width="10.5703125" style="22" customWidth="1"/>
    <col min="773" max="773" width="9.42578125" style="22" customWidth="1"/>
    <col min="774" max="1024" width="9.140625" style="22"/>
    <col min="1025" max="1025" width="20.85546875" style="22" customWidth="1"/>
    <col min="1026" max="1026" width="48.5703125" style="22" customWidth="1"/>
    <col min="1027" max="1027" width="10.28515625" style="22" customWidth="1"/>
    <col min="1028" max="1028" width="10.5703125" style="22" customWidth="1"/>
    <col min="1029" max="1029" width="9.42578125" style="22" customWidth="1"/>
    <col min="1030" max="1280" width="9.140625" style="22"/>
    <col min="1281" max="1281" width="20.85546875" style="22" customWidth="1"/>
    <col min="1282" max="1282" width="48.5703125" style="22" customWidth="1"/>
    <col min="1283" max="1283" width="10.28515625" style="22" customWidth="1"/>
    <col min="1284" max="1284" width="10.5703125" style="22" customWidth="1"/>
    <col min="1285" max="1285" width="9.42578125" style="22" customWidth="1"/>
    <col min="1286" max="1536" width="9.140625" style="22"/>
    <col min="1537" max="1537" width="20.85546875" style="22" customWidth="1"/>
    <col min="1538" max="1538" width="48.5703125" style="22" customWidth="1"/>
    <col min="1539" max="1539" width="10.28515625" style="22" customWidth="1"/>
    <col min="1540" max="1540" width="10.5703125" style="22" customWidth="1"/>
    <col min="1541" max="1541" width="9.42578125" style="22" customWidth="1"/>
    <col min="1542" max="1792" width="9.140625" style="22"/>
    <col min="1793" max="1793" width="20.85546875" style="22" customWidth="1"/>
    <col min="1794" max="1794" width="48.5703125" style="22" customWidth="1"/>
    <col min="1795" max="1795" width="10.28515625" style="22" customWidth="1"/>
    <col min="1796" max="1796" width="10.5703125" style="22" customWidth="1"/>
    <col min="1797" max="1797" width="9.42578125" style="22" customWidth="1"/>
    <col min="1798" max="2048" width="9.140625" style="22"/>
    <col min="2049" max="2049" width="20.85546875" style="22" customWidth="1"/>
    <col min="2050" max="2050" width="48.5703125" style="22" customWidth="1"/>
    <col min="2051" max="2051" width="10.28515625" style="22" customWidth="1"/>
    <col min="2052" max="2052" width="10.5703125" style="22" customWidth="1"/>
    <col min="2053" max="2053" width="9.42578125" style="22" customWidth="1"/>
    <col min="2054" max="2304" width="9.140625" style="22"/>
    <col min="2305" max="2305" width="20.85546875" style="22" customWidth="1"/>
    <col min="2306" max="2306" width="48.5703125" style="22" customWidth="1"/>
    <col min="2307" max="2307" width="10.28515625" style="22" customWidth="1"/>
    <col min="2308" max="2308" width="10.5703125" style="22" customWidth="1"/>
    <col min="2309" max="2309" width="9.42578125" style="22" customWidth="1"/>
    <col min="2310" max="2560" width="9.140625" style="22"/>
    <col min="2561" max="2561" width="20.85546875" style="22" customWidth="1"/>
    <col min="2562" max="2562" width="48.5703125" style="22" customWidth="1"/>
    <col min="2563" max="2563" width="10.28515625" style="22" customWidth="1"/>
    <col min="2564" max="2564" width="10.5703125" style="22" customWidth="1"/>
    <col min="2565" max="2565" width="9.42578125" style="22" customWidth="1"/>
    <col min="2566" max="2816" width="9.140625" style="22"/>
    <col min="2817" max="2817" width="20.85546875" style="22" customWidth="1"/>
    <col min="2818" max="2818" width="48.5703125" style="22" customWidth="1"/>
    <col min="2819" max="2819" width="10.28515625" style="22" customWidth="1"/>
    <col min="2820" max="2820" width="10.5703125" style="22" customWidth="1"/>
    <col min="2821" max="2821" width="9.42578125" style="22" customWidth="1"/>
    <col min="2822" max="3072" width="9.140625" style="22"/>
    <col min="3073" max="3073" width="20.85546875" style="22" customWidth="1"/>
    <col min="3074" max="3074" width="48.5703125" style="22" customWidth="1"/>
    <col min="3075" max="3075" width="10.28515625" style="22" customWidth="1"/>
    <col min="3076" max="3076" width="10.5703125" style="22" customWidth="1"/>
    <col min="3077" max="3077" width="9.42578125" style="22" customWidth="1"/>
    <col min="3078" max="3328" width="9.140625" style="22"/>
    <col min="3329" max="3329" width="20.85546875" style="22" customWidth="1"/>
    <col min="3330" max="3330" width="48.5703125" style="22" customWidth="1"/>
    <col min="3331" max="3331" width="10.28515625" style="22" customWidth="1"/>
    <col min="3332" max="3332" width="10.5703125" style="22" customWidth="1"/>
    <col min="3333" max="3333" width="9.42578125" style="22" customWidth="1"/>
    <col min="3334" max="3584" width="9.140625" style="22"/>
    <col min="3585" max="3585" width="20.85546875" style="22" customWidth="1"/>
    <col min="3586" max="3586" width="48.5703125" style="22" customWidth="1"/>
    <col min="3587" max="3587" width="10.28515625" style="22" customWidth="1"/>
    <col min="3588" max="3588" width="10.5703125" style="22" customWidth="1"/>
    <col min="3589" max="3589" width="9.42578125" style="22" customWidth="1"/>
    <col min="3590" max="3840" width="9.140625" style="22"/>
    <col min="3841" max="3841" width="20.85546875" style="22" customWidth="1"/>
    <col min="3842" max="3842" width="48.5703125" style="22" customWidth="1"/>
    <col min="3843" max="3843" width="10.28515625" style="22" customWidth="1"/>
    <col min="3844" max="3844" width="10.5703125" style="22" customWidth="1"/>
    <col min="3845" max="3845" width="9.42578125" style="22" customWidth="1"/>
    <col min="3846" max="4096" width="9.140625" style="22"/>
    <col min="4097" max="4097" width="20.85546875" style="22" customWidth="1"/>
    <col min="4098" max="4098" width="48.5703125" style="22" customWidth="1"/>
    <col min="4099" max="4099" width="10.28515625" style="22" customWidth="1"/>
    <col min="4100" max="4100" width="10.5703125" style="22" customWidth="1"/>
    <col min="4101" max="4101" width="9.42578125" style="22" customWidth="1"/>
    <col min="4102" max="4352" width="9.140625" style="22"/>
    <col min="4353" max="4353" width="20.85546875" style="22" customWidth="1"/>
    <col min="4354" max="4354" width="48.5703125" style="22" customWidth="1"/>
    <col min="4355" max="4355" width="10.28515625" style="22" customWidth="1"/>
    <col min="4356" max="4356" width="10.5703125" style="22" customWidth="1"/>
    <col min="4357" max="4357" width="9.42578125" style="22" customWidth="1"/>
    <col min="4358" max="4608" width="9.140625" style="22"/>
    <col min="4609" max="4609" width="20.85546875" style="22" customWidth="1"/>
    <col min="4610" max="4610" width="48.5703125" style="22" customWidth="1"/>
    <col min="4611" max="4611" width="10.28515625" style="22" customWidth="1"/>
    <col min="4612" max="4612" width="10.5703125" style="22" customWidth="1"/>
    <col min="4613" max="4613" width="9.42578125" style="22" customWidth="1"/>
    <col min="4614" max="4864" width="9.140625" style="22"/>
    <col min="4865" max="4865" width="20.85546875" style="22" customWidth="1"/>
    <col min="4866" max="4866" width="48.5703125" style="22" customWidth="1"/>
    <col min="4867" max="4867" width="10.28515625" style="22" customWidth="1"/>
    <col min="4868" max="4868" width="10.5703125" style="22" customWidth="1"/>
    <col min="4869" max="4869" width="9.42578125" style="22" customWidth="1"/>
    <col min="4870" max="5120" width="9.140625" style="22"/>
    <col min="5121" max="5121" width="20.85546875" style="22" customWidth="1"/>
    <col min="5122" max="5122" width="48.5703125" style="22" customWidth="1"/>
    <col min="5123" max="5123" width="10.28515625" style="22" customWidth="1"/>
    <col min="5124" max="5124" width="10.5703125" style="22" customWidth="1"/>
    <col min="5125" max="5125" width="9.42578125" style="22" customWidth="1"/>
    <col min="5126" max="5376" width="9.140625" style="22"/>
    <col min="5377" max="5377" width="20.85546875" style="22" customWidth="1"/>
    <col min="5378" max="5378" width="48.5703125" style="22" customWidth="1"/>
    <col min="5379" max="5379" width="10.28515625" style="22" customWidth="1"/>
    <col min="5380" max="5380" width="10.5703125" style="22" customWidth="1"/>
    <col min="5381" max="5381" width="9.42578125" style="22" customWidth="1"/>
    <col min="5382" max="5632" width="9.140625" style="22"/>
    <col min="5633" max="5633" width="20.85546875" style="22" customWidth="1"/>
    <col min="5634" max="5634" width="48.5703125" style="22" customWidth="1"/>
    <col min="5635" max="5635" width="10.28515625" style="22" customWidth="1"/>
    <col min="5636" max="5636" width="10.5703125" style="22" customWidth="1"/>
    <col min="5637" max="5637" width="9.42578125" style="22" customWidth="1"/>
    <col min="5638" max="5888" width="9.140625" style="22"/>
    <col min="5889" max="5889" width="20.85546875" style="22" customWidth="1"/>
    <col min="5890" max="5890" width="48.5703125" style="22" customWidth="1"/>
    <col min="5891" max="5891" width="10.28515625" style="22" customWidth="1"/>
    <col min="5892" max="5892" width="10.5703125" style="22" customWidth="1"/>
    <col min="5893" max="5893" width="9.42578125" style="22" customWidth="1"/>
    <col min="5894" max="6144" width="9.140625" style="22"/>
    <col min="6145" max="6145" width="20.85546875" style="22" customWidth="1"/>
    <col min="6146" max="6146" width="48.5703125" style="22" customWidth="1"/>
    <col min="6147" max="6147" width="10.28515625" style="22" customWidth="1"/>
    <col min="6148" max="6148" width="10.5703125" style="22" customWidth="1"/>
    <col min="6149" max="6149" width="9.42578125" style="22" customWidth="1"/>
    <col min="6150" max="6400" width="9.140625" style="22"/>
    <col min="6401" max="6401" width="20.85546875" style="22" customWidth="1"/>
    <col min="6402" max="6402" width="48.5703125" style="22" customWidth="1"/>
    <col min="6403" max="6403" width="10.28515625" style="22" customWidth="1"/>
    <col min="6404" max="6404" width="10.5703125" style="22" customWidth="1"/>
    <col min="6405" max="6405" width="9.42578125" style="22" customWidth="1"/>
    <col min="6406" max="6656" width="9.140625" style="22"/>
    <col min="6657" max="6657" width="20.85546875" style="22" customWidth="1"/>
    <col min="6658" max="6658" width="48.5703125" style="22" customWidth="1"/>
    <col min="6659" max="6659" width="10.28515625" style="22" customWidth="1"/>
    <col min="6660" max="6660" width="10.5703125" style="22" customWidth="1"/>
    <col min="6661" max="6661" width="9.42578125" style="22" customWidth="1"/>
    <col min="6662" max="6912" width="9.140625" style="22"/>
    <col min="6913" max="6913" width="20.85546875" style="22" customWidth="1"/>
    <col min="6914" max="6914" width="48.5703125" style="22" customWidth="1"/>
    <col min="6915" max="6915" width="10.28515625" style="22" customWidth="1"/>
    <col min="6916" max="6916" width="10.5703125" style="22" customWidth="1"/>
    <col min="6917" max="6917" width="9.42578125" style="22" customWidth="1"/>
    <col min="6918" max="7168" width="9.140625" style="22"/>
    <col min="7169" max="7169" width="20.85546875" style="22" customWidth="1"/>
    <col min="7170" max="7170" width="48.5703125" style="22" customWidth="1"/>
    <col min="7171" max="7171" width="10.28515625" style="22" customWidth="1"/>
    <col min="7172" max="7172" width="10.5703125" style="22" customWidth="1"/>
    <col min="7173" max="7173" width="9.42578125" style="22" customWidth="1"/>
    <col min="7174" max="7424" width="9.140625" style="22"/>
    <col min="7425" max="7425" width="20.85546875" style="22" customWidth="1"/>
    <col min="7426" max="7426" width="48.5703125" style="22" customWidth="1"/>
    <col min="7427" max="7427" width="10.28515625" style="22" customWidth="1"/>
    <col min="7428" max="7428" width="10.5703125" style="22" customWidth="1"/>
    <col min="7429" max="7429" width="9.42578125" style="22" customWidth="1"/>
    <col min="7430" max="7680" width="9.140625" style="22"/>
    <col min="7681" max="7681" width="20.85546875" style="22" customWidth="1"/>
    <col min="7682" max="7682" width="48.5703125" style="22" customWidth="1"/>
    <col min="7683" max="7683" width="10.28515625" style="22" customWidth="1"/>
    <col min="7684" max="7684" width="10.5703125" style="22" customWidth="1"/>
    <col min="7685" max="7685" width="9.42578125" style="22" customWidth="1"/>
    <col min="7686" max="7936" width="9.140625" style="22"/>
    <col min="7937" max="7937" width="20.85546875" style="22" customWidth="1"/>
    <col min="7938" max="7938" width="48.5703125" style="22" customWidth="1"/>
    <col min="7939" max="7939" width="10.28515625" style="22" customWidth="1"/>
    <col min="7940" max="7940" width="10.5703125" style="22" customWidth="1"/>
    <col min="7941" max="7941" width="9.42578125" style="22" customWidth="1"/>
    <col min="7942" max="8192" width="9.140625" style="22"/>
    <col min="8193" max="8193" width="20.85546875" style="22" customWidth="1"/>
    <col min="8194" max="8194" width="48.5703125" style="22" customWidth="1"/>
    <col min="8195" max="8195" width="10.28515625" style="22" customWidth="1"/>
    <col min="8196" max="8196" width="10.5703125" style="22" customWidth="1"/>
    <col min="8197" max="8197" width="9.42578125" style="22" customWidth="1"/>
    <col min="8198" max="8448" width="9.140625" style="22"/>
    <col min="8449" max="8449" width="20.85546875" style="22" customWidth="1"/>
    <col min="8450" max="8450" width="48.5703125" style="22" customWidth="1"/>
    <col min="8451" max="8451" width="10.28515625" style="22" customWidth="1"/>
    <col min="8452" max="8452" width="10.5703125" style="22" customWidth="1"/>
    <col min="8453" max="8453" width="9.42578125" style="22" customWidth="1"/>
    <col min="8454" max="8704" width="9.140625" style="22"/>
    <col min="8705" max="8705" width="20.85546875" style="22" customWidth="1"/>
    <col min="8706" max="8706" width="48.5703125" style="22" customWidth="1"/>
    <col min="8707" max="8707" width="10.28515625" style="22" customWidth="1"/>
    <col min="8708" max="8708" width="10.5703125" style="22" customWidth="1"/>
    <col min="8709" max="8709" width="9.42578125" style="22" customWidth="1"/>
    <col min="8710" max="8960" width="9.140625" style="22"/>
    <col min="8961" max="8961" width="20.85546875" style="22" customWidth="1"/>
    <col min="8962" max="8962" width="48.5703125" style="22" customWidth="1"/>
    <col min="8963" max="8963" width="10.28515625" style="22" customWidth="1"/>
    <col min="8964" max="8964" width="10.5703125" style="22" customWidth="1"/>
    <col min="8965" max="8965" width="9.42578125" style="22" customWidth="1"/>
    <col min="8966" max="9216" width="9.140625" style="22"/>
    <col min="9217" max="9217" width="20.85546875" style="22" customWidth="1"/>
    <col min="9218" max="9218" width="48.5703125" style="22" customWidth="1"/>
    <col min="9219" max="9219" width="10.28515625" style="22" customWidth="1"/>
    <col min="9220" max="9220" width="10.5703125" style="22" customWidth="1"/>
    <col min="9221" max="9221" width="9.42578125" style="22" customWidth="1"/>
    <col min="9222" max="9472" width="9.140625" style="22"/>
    <col min="9473" max="9473" width="20.85546875" style="22" customWidth="1"/>
    <col min="9474" max="9474" width="48.5703125" style="22" customWidth="1"/>
    <col min="9475" max="9475" width="10.28515625" style="22" customWidth="1"/>
    <col min="9476" max="9476" width="10.5703125" style="22" customWidth="1"/>
    <col min="9477" max="9477" width="9.42578125" style="22" customWidth="1"/>
    <col min="9478" max="9728" width="9.140625" style="22"/>
    <col min="9729" max="9729" width="20.85546875" style="22" customWidth="1"/>
    <col min="9730" max="9730" width="48.5703125" style="22" customWidth="1"/>
    <col min="9731" max="9731" width="10.28515625" style="22" customWidth="1"/>
    <col min="9732" max="9732" width="10.5703125" style="22" customWidth="1"/>
    <col min="9733" max="9733" width="9.42578125" style="22" customWidth="1"/>
    <col min="9734" max="9984" width="9.140625" style="22"/>
    <col min="9985" max="9985" width="20.85546875" style="22" customWidth="1"/>
    <col min="9986" max="9986" width="48.5703125" style="22" customWidth="1"/>
    <col min="9987" max="9987" width="10.28515625" style="22" customWidth="1"/>
    <col min="9988" max="9988" width="10.5703125" style="22" customWidth="1"/>
    <col min="9989" max="9989" width="9.42578125" style="22" customWidth="1"/>
    <col min="9990" max="10240" width="9.140625" style="22"/>
    <col min="10241" max="10241" width="20.85546875" style="22" customWidth="1"/>
    <col min="10242" max="10242" width="48.5703125" style="22" customWidth="1"/>
    <col min="10243" max="10243" width="10.28515625" style="22" customWidth="1"/>
    <col min="10244" max="10244" width="10.5703125" style="22" customWidth="1"/>
    <col min="10245" max="10245" width="9.42578125" style="22" customWidth="1"/>
    <col min="10246" max="10496" width="9.140625" style="22"/>
    <col min="10497" max="10497" width="20.85546875" style="22" customWidth="1"/>
    <col min="10498" max="10498" width="48.5703125" style="22" customWidth="1"/>
    <col min="10499" max="10499" width="10.28515625" style="22" customWidth="1"/>
    <col min="10500" max="10500" width="10.5703125" style="22" customWidth="1"/>
    <col min="10501" max="10501" width="9.42578125" style="22" customWidth="1"/>
    <col min="10502" max="10752" width="9.140625" style="22"/>
    <col min="10753" max="10753" width="20.85546875" style="22" customWidth="1"/>
    <col min="10754" max="10754" width="48.5703125" style="22" customWidth="1"/>
    <col min="10755" max="10755" width="10.28515625" style="22" customWidth="1"/>
    <col min="10756" max="10756" width="10.5703125" style="22" customWidth="1"/>
    <col min="10757" max="10757" width="9.42578125" style="22" customWidth="1"/>
    <col min="10758" max="11008" width="9.140625" style="22"/>
    <col min="11009" max="11009" width="20.85546875" style="22" customWidth="1"/>
    <col min="11010" max="11010" width="48.5703125" style="22" customWidth="1"/>
    <col min="11011" max="11011" width="10.28515625" style="22" customWidth="1"/>
    <col min="11012" max="11012" width="10.5703125" style="22" customWidth="1"/>
    <col min="11013" max="11013" width="9.42578125" style="22" customWidth="1"/>
    <col min="11014" max="11264" width="9.140625" style="22"/>
    <col min="11265" max="11265" width="20.85546875" style="22" customWidth="1"/>
    <col min="11266" max="11266" width="48.5703125" style="22" customWidth="1"/>
    <col min="11267" max="11267" width="10.28515625" style="22" customWidth="1"/>
    <col min="11268" max="11268" width="10.5703125" style="22" customWidth="1"/>
    <col min="11269" max="11269" width="9.42578125" style="22" customWidth="1"/>
    <col min="11270" max="11520" width="9.140625" style="22"/>
    <col min="11521" max="11521" width="20.85546875" style="22" customWidth="1"/>
    <col min="11522" max="11522" width="48.5703125" style="22" customWidth="1"/>
    <col min="11523" max="11523" width="10.28515625" style="22" customWidth="1"/>
    <col min="11524" max="11524" width="10.5703125" style="22" customWidth="1"/>
    <col min="11525" max="11525" width="9.42578125" style="22" customWidth="1"/>
    <col min="11526" max="11776" width="9.140625" style="22"/>
    <col min="11777" max="11777" width="20.85546875" style="22" customWidth="1"/>
    <col min="11778" max="11778" width="48.5703125" style="22" customWidth="1"/>
    <col min="11779" max="11779" width="10.28515625" style="22" customWidth="1"/>
    <col min="11780" max="11780" width="10.5703125" style="22" customWidth="1"/>
    <col min="11781" max="11781" width="9.42578125" style="22" customWidth="1"/>
    <col min="11782" max="12032" width="9.140625" style="22"/>
    <col min="12033" max="12033" width="20.85546875" style="22" customWidth="1"/>
    <col min="12034" max="12034" width="48.5703125" style="22" customWidth="1"/>
    <col min="12035" max="12035" width="10.28515625" style="22" customWidth="1"/>
    <col min="12036" max="12036" width="10.5703125" style="22" customWidth="1"/>
    <col min="12037" max="12037" width="9.42578125" style="22" customWidth="1"/>
    <col min="12038" max="12288" width="9.140625" style="22"/>
    <col min="12289" max="12289" width="20.85546875" style="22" customWidth="1"/>
    <col min="12290" max="12290" width="48.5703125" style="22" customWidth="1"/>
    <col min="12291" max="12291" width="10.28515625" style="22" customWidth="1"/>
    <col min="12292" max="12292" width="10.5703125" style="22" customWidth="1"/>
    <col min="12293" max="12293" width="9.42578125" style="22" customWidth="1"/>
    <col min="12294" max="12544" width="9.140625" style="22"/>
    <col min="12545" max="12545" width="20.85546875" style="22" customWidth="1"/>
    <col min="12546" max="12546" width="48.5703125" style="22" customWidth="1"/>
    <col min="12547" max="12547" width="10.28515625" style="22" customWidth="1"/>
    <col min="12548" max="12548" width="10.5703125" style="22" customWidth="1"/>
    <col min="12549" max="12549" width="9.42578125" style="22" customWidth="1"/>
    <col min="12550" max="12800" width="9.140625" style="22"/>
    <col min="12801" max="12801" width="20.85546875" style="22" customWidth="1"/>
    <col min="12802" max="12802" width="48.5703125" style="22" customWidth="1"/>
    <col min="12803" max="12803" width="10.28515625" style="22" customWidth="1"/>
    <col min="12804" max="12804" width="10.5703125" style="22" customWidth="1"/>
    <col min="12805" max="12805" width="9.42578125" style="22" customWidth="1"/>
    <col min="12806" max="13056" width="9.140625" style="22"/>
    <col min="13057" max="13057" width="20.85546875" style="22" customWidth="1"/>
    <col min="13058" max="13058" width="48.5703125" style="22" customWidth="1"/>
    <col min="13059" max="13059" width="10.28515625" style="22" customWidth="1"/>
    <col min="13060" max="13060" width="10.5703125" style="22" customWidth="1"/>
    <col min="13061" max="13061" width="9.42578125" style="22" customWidth="1"/>
    <col min="13062" max="13312" width="9.140625" style="22"/>
    <col min="13313" max="13313" width="20.85546875" style="22" customWidth="1"/>
    <col min="13314" max="13314" width="48.5703125" style="22" customWidth="1"/>
    <col min="13315" max="13315" width="10.28515625" style="22" customWidth="1"/>
    <col min="13316" max="13316" width="10.5703125" style="22" customWidth="1"/>
    <col min="13317" max="13317" width="9.42578125" style="22" customWidth="1"/>
    <col min="13318" max="13568" width="9.140625" style="22"/>
    <col min="13569" max="13569" width="20.85546875" style="22" customWidth="1"/>
    <col min="13570" max="13570" width="48.5703125" style="22" customWidth="1"/>
    <col min="13571" max="13571" width="10.28515625" style="22" customWidth="1"/>
    <col min="13572" max="13572" width="10.5703125" style="22" customWidth="1"/>
    <col min="13573" max="13573" width="9.42578125" style="22" customWidth="1"/>
    <col min="13574" max="13824" width="9.140625" style="22"/>
    <col min="13825" max="13825" width="20.85546875" style="22" customWidth="1"/>
    <col min="13826" max="13826" width="48.5703125" style="22" customWidth="1"/>
    <col min="13827" max="13827" width="10.28515625" style="22" customWidth="1"/>
    <col min="13828" max="13828" width="10.5703125" style="22" customWidth="1"/>
    <col min="13829" max="13829" width="9.42578125" style="22" customWidth="1"/>
    <col min="13830" max="14080" width="9.140625" style="22"/>
    <col min="14081" max="14081" width="20.85546875" style="22" customWidth="1"/>
    <col min="14082" max="14082" width="48.5703125" style="22" customWidth="1"/>
    <col min="14083" max="14083" width="10.28515625" style="22" customWidth="1"/>
    <col min="14084" max="14084" width="10.5703125" style="22" customWidth="1"/>
    <col min="14085" max="14085" width="9.42578125" style="22" customWidth="1"/>
    <col min="14086" max="14336" width="9.140625" style="22"/>
    <col min="14337" max="14337" width="20.85546875" style="22" customWidth="1"/>
    <col min="14338" max="14338" width="48.5703125" style="22" customWidth="1"/>
    <col min="14339" max="14339" width="10.28515625" style="22" customWidth="1"/>
    <col min="14340" max="14340" width="10.5703125" style="22" customWidth="1"/>
    <col min="14341" max="14341" width="9.42578125" style="22" customWidth="1"/>
    <col min="14342" max="14592" width="9.140625" style="22"/>
    <col min="14593" max="14593" width="20.85546875" style="22" customWidth="1"/>
    <col min="14594" max="14594" width="48.5703125" style="22" customWidth="1"/>
    <col min="14595" max="14595" width="10.28515625" style="22" customWidth="1"/>
    <col min="14596" max="14596" width="10.5703125" style="22" customWidth="1"/>
    <col min="14597" max="14597" width="9.42578125" style="22" customWidth="1"/>
    <col min="14598" max="14848" width="9.140625" style="22"/>
    <col min="14849" max="14849" width="20.85546875" style="22" customWidth="1"/>
    <col min="14850" max="14850" width="48.5703125" style="22" customWidth="1"/>
    <col min="14851" max="14851" width="10.28515625" style="22" customWidth="1"/>
    <col min="14852" max="14852" width="10.5703125" style="22" customWidth="1"/>
    <col min="14853" max="14853" width="9.42578125" style="22" customWidth="1"/>
    <col min="14854" max="15104" width="9.140625" style="22"/>
    <col min="15105" max="15105" width="20.85546875" style="22" customWidth="1"/>
    <col min="15106" max="15106" width="48.5703125" style="22" customWidth="1"/>
    <col min="15107" max="15107" width="10.28515625" style="22" customWidth="1"/>
    <col min="15108" max="15108" width="10.5703125" style="22" customWidth="1"/>
    <col min="15109" max="15109" width="9.42578125" style="22" customWidth="1"/>
    <col min="15110" max="15360" width="9.140625" style="22"/>
    <col min="15361" max="15361" width="20.85546875" style="22" customWidth="1"/>
    <col min="15362" max="15362" width="48.5703125" style="22" customWidth="1"/>
    <col min="15363" max="15363" width="10.28515625" style="22" customWidth="1"/>
    <col min="15364" max="15364" width="10.5703125" style="22" customWidth="1"/>
    <col min="15365" max="15365" width="9.42578125" style="22" customWidth="1"/>
    <col min="15366" max="15616" width="9.140625" style="22"/>
    <col min="15617" max="15617" width="20.85546875" style="22" customWidth="1"/>
    <col min="15618" max="15618" width="48.5703125" style="22" customWidth="1"/>
    <col min="15619" max="15619" width="10.28515625" style="22" customWidth="1"/>
    <col min="15620" max="15620" width="10.5703125" style="22" customWidth="1"/>
    <col min="15621" max="15621" width="9.42578125" style="22" customWidth="1"/>
    <col min="15622" max="15872" width="9.140625" style="22"/>
    <col min="15873" max="15873" width="20.85546875" style="22" customWidth="1"/>
    <col min="15874" max="15874" width="48.5703125" style="22" customWidth="1"/>
    <col min="15875" max="15875" width="10.28515625" style="22" customWidth="1"/>
    <col min="15876" max="15876" width="10.5703125" style="22" customWidth="1"/>
    <col min="15877" max="15877" width="9.42578125" style="22" customWidth="1"/>
    <col min="15878" max="16128" width="9.140625" style="22"/>
    <col min="16129" max="16129" width="20.85546875" style="22" customWidth="1"/>
    <col min="16130" max="16130" width="48.5703125" style="22" customWidth="1"/>
    <col min="16131" max="16131" width="10.28515625" style="22" customWidth="1"/>
    <col min="16132" max="16132" width="10.5703125" style="22" customWidth="1"/>
    <col min="16133" max="16133" width="9.42578125" style="22" customWidth="1"/>
    <col min="16134" max="16384" width="9.140625" style="22"/>
  </cols>
  <sheetData>
    <row r="1" spans="1:5" ht="14.25" x14ac:dyDescent="0.2">
      <c r="C1" s="414" t="s">
        <v>114</v>
      </c>
      <c r="D1" s="414"/>
      <c r="E1" s="414"/>
    </row>
    <row r="2" spans="1:5" ht="15" x14ac:dyDescent="0.2">
      <c r="C2" s="413" t="s">
        <v>87</v>
      </c>
      <c r="D2" s="413"/>
      <c r="E2" s="413"/>
    </row>
    <row r="3" spans="1:5" ht="15" x14ac:dyDescent="0.2">
      <c r="C3" s="415" t="s">
        <v>88</v>
      </c>
      <c r="D3" s="415"/>
      <c r="E3" s="415"/>
    </row>
    <row r="4" spans="1:5" ht="15" x14ac:dyDescent="0.2">
      <c r="C4" s="413" t="s">
        <v>442</v>
      </c>
      <c r="D4" s="413"/>
      <c r="E4" s="413"/>
    </row>
    <row r="7" spans="1:5" ht="12.75" customHeight="1" x14ac:dyDescent="0.2">
      <c r="A7" s="417" t="s">
        <v>115</v>
      </c>
      <c r="B7" s="417"/>
      <c r="C7" s="417"/>
      <c r="D7" s="418"/>
      <c r="E7" s="418"/>
    </row>
    <row r="8" spans="1:5" x14ac:dyDescent="0.2">
      <c r="A8" s="419" t="s">
        <v>408</v>
      </c>
      <c r="B8" s="418"/>
      <c r="C8" s="418"/>
      <c r="D8" s="418"/>
      <c r="E8" s="418"/>
    </row>
    <row r="9" spans="1:5" x14ac:dyDescent="0.2">
      <c r="A9" s="418"/>
      <c r="B9" s="418"/>
      <c r="C9" s="418"/>
      <c r="D9" s="418"/>
      <c r="E9" s="418"/>
    </row>
    <row r="10" spans="1:5" ht="14.25" x14ac:dyDescent="0.2">
      <c r="A10" s="420" t="s">
        <v>122</v>
      </c>
      <c r="B10" s="416" t="s">
        <v>116</v>
      </c>
      <c r="C10" s="274" t="s">
        <v>117</v>
      </c>
      <c r="D10" s="274" t="s">
        <v>117</v>
      </c>
      <c r="E10" s="274" t="s">
        <v>117</v>
      </c>
    </row>
    <row r="11" spans="1:5" ht="42.75" x14ac:dyDescent="0.2">
      <c r="A11" s="421"/>
      <c r="B11" s="416"/>
      <c r="C11" s="275" t="s">
        <v>409</v>
      </c>
      <c r="D11" s="275" t="s">
        <v>410</v>
      </c>
      <c r="E11" s="275" t="s">
        <v>411</v>
      </c>
    </row>
    <row r="12" spans="1:5" s="23" customFormat="1" ht="12.75" customHeight="1" x14ac:dyDescent="0.2">
      <c r="A12" s="276">
        <v>1</v>
      </c>
      <c r="B12" s="276">
        <v>2</v>
      </c>
      <c r="C12" s="276">
        <v>3</v>
      </c>
      <c r="D12" s="276">
        <v>4</v>
      </c>
      <c r="E12" s="276">
        <v>5</v>
      </c>
    </row>
    <row r="13" spans="1:5" ht="44.25" customHeight="1" x14ac:dyDescent="0.2">
      <c r="A13" s="277" t="s">
        <v>71</v>
      </c>
      <c r="B13" s="278" t="s">
        <v>118</v>
      </c>
      <c r="C13" s="279">
        <f>C14</f>
        <v>26224.2</v>
      </c>
      <c r="D13" s="279">
        <f>D14</f>
        <v>27150.400000000001</v>
      </c>
      <c r="E13" s="279">
        <f>E14</f>
        <v>28046.9</v>
      </c>
    </row>
    <row r="14" spans="1:5" ht="30" x14ac:dyDescent="0.2">
      <c r="A14" s="280" t="s">
        <v>71</v>
      </c>
      <c r="B14" s="24" t="s">
        <v>119</v>
      </c>
      <c r="C14" s="272">
        <f>'приложение 2 на 23'!E30</f>
        <v>26224.2</v>
      </c>
      <c r="D14" s="272">
        <f>'ПРИЛОЖЕНИЕ 2 на 24'!E31</f>
        <v>27150.400000000001</v>
      </c>
      <c r="E14" s="272">
        <f>'ПРИЛОЖЕНИЕ 2 на 2025 год'!E32</f>
        <v>28046.9</v>
      </c>
    </row>
    <row r="15" spans="1:5" ht="42.75" x14ac:dyDescent="0.2">
      <c r="A15" s="277" t="s">
        <v>206</v>
      </c>
      <c r="B15" s="278" t="s">
        <v>74</v>
      </c>
      <c r="C15" s="279">
        <f>C16+C18+C19+C20+C21+C22+C17+C24+C23</f>
        <v>46062.605039999995</v>
      </c>
      <c r="D15" s="279">
        <f>D16+D18+D19+D20+D21+D22+D17</f>
        <v>2325.5</v>
      </c>
      <c r="E15" s="279">
        <f>SUM(E16:E25)</f>
        <v>11994.06414</v>
      </c>
    </row>
    <row r="16" spans="1:5" ht="45" x14ac:dyDescent="0.2">
      <c r="A16" s="280" t="s">
        <v>197</v>
      </c>
      <c r="B16" s="24" t="s">
        <v>204</v>
      </c>
      <c r="C16" s="272">
        <f>'приложение 2 на 23'!E37</f>
        <v>8000</v>
      </c>
      <c r="D16" s="272">
        <f>'приложение 2 на 23'!F37</f>
        <v>0</v>
      </c>
      <c r="E16" s="272">
        <v>0</v>
      </c>
    </row>
    <row r="17" spans="1:5" ht="38.25" x14ac:dyDescent="0.2">
      <c r="A17" s="382" t="s">
        <v>439</v>
      </c>
      <c r="B17" s="9" t="s">
        <v>440</v>
      </c>
      <c r="C17" s="272">
        <f>'приложение 2 на 23'!E41</f>
        <v>26520.215039999999</v>
      </c>
      <c r="D17" s="272">
        <f>'приложение 2 на 23'!F40</f>
        <v>0</v>
      </c>
      <c r="E17" s="272">
        <v>0</v>
      </c>
    </row>
    <row r="18" spans="1:5" ht="15" x14ac:dyDescent="0.2">
      <c r="A18" s="280" t="s">
        <v>75</v>
      </c>
      <c r="B18" s="24" t="s">
        <v>199</v>
      </c>
      <c r="C18" s="272">
        <f>'приложение 2 на 23'!E33</f>
        <v>621.6</v>
      </c>
      <c r="D18" s="272">
        <f>'ПРИЛОЖЕНИЕ 2 на 24'!E34</f>
        <v>680.8</v>
      </c>
      <c r="E18" s="272">
        <v>0</v>
      </c>
    </row>
    <row r="19" spans="1:5" ht="15" x14ac:dyDescent="0.2">
      <c r="A19" s="280" t="s">
        <v>75</v>
      </c>
      <c r="B19" s="24" t="s">
        <v>201</v>
      </c>
      <c r="C19" s="272">
        <f>'приложение 2 на 23'!E32</f>
        <v>1644.7</v>
      </c>
      <c r="D19" s="272">
        <f>'ПРИЛОЖЕНИЕ 2 на 24'!E33</f>
        <v>1644.7</v>
      </c>
      <c r="E19" s="272">
        <f>'ПРИЛОЖЕНИЕ 2 на 2025 год'!E35</f>
        <v>1644.7</v>
      </c>
    </row>
    <row r="20" spans="1:5" ht="15" x14ac:dyDescent="0.2">
      <c r="A20" s="280" t="s">
        <v>75</v>
      </c>
      <c r="B20" s="24" t="s">
        <v>202</v>
      </c>
      <c r="C20" s="272">
        <f>'приложение 2 на 23'!E34</f>
        <v>1850</v>
      </c>
      <c r="D20" s="272">
        <v>0</v>
      </c>
      <c r="E20" s="272">
        <v>0</v>
      </c>
    </row>
    <row r="21" spans="1:5" ht="15" x14ac:dyDescent="0.2">
      <c r="A21" s="280" t="s">
        <v>75</v>
      </c>
      <c r="B21" s="24" t="s">
        <v>203</v>
      </c>
      <c r="C21" s="272">
        <f>'приложение 2 на 23'!E35</f>
        <v>1050.4000000000001</v>
      </c>
      <c r="D21" s="272">
        <v>0</v>
      </c>
      <c r="E21" s="272">
        <v>0</v>
      </c>
    </row>
    <row r="22" spans="1:5" ht="15" x14ac:dyDescent="0.2">
      <c r="A22" s="280" t="s">
        <v>75</v>
      </c>
      <c r="B22" s="24" t="s">
        <v>200</v>
      </c>
      <c r="C22" s="272">
        <f>'приложение 2 на 23'!E36</f>
        <v>913.8</v>
      </c>
      <c r="D22" s="272">
        <v>0</v>
      </c>
      <c r="E22" s="272">
        <v>0</v>
      </c>
    </row>
    <row r="23" spans="1:5" ht="15" x14ac:dyDescent="0.2">
      <c r="A23" s="280" t="s">
        <v>75</v>
      </c>
      <c r="B23" s="24" t="s">
        <v>419</v>
      </c>
      <c r="C23" s="272">
        <f>'приложение 2 на 23'!E38</f>
        <v>50.9</v>
      </c>
      <c r="D23" s="272">
        <f>'приложение 2 на 23'!F38</f>
        <v>0</v>
      </c>
      <c r="E23" s="272">
        <f>'приложение 2 на 23'!G38</f>
        <v>0</v>
      </c>
    </row>
    <row r="24" spans="1:5" ht="15" x14ac:dyDescent="0.2">
      <c r="A24" s="280" t="s">
        <v>75</v>
      </c>
      <c r="B24" s="24" t="s">
        <v>418</v>
      </c>
      <c r="C24" s="272">
        <f>'приложение 2 на 23'!E39</f>
        <v>5410.99</v>
      </c>
      <c r="D24" s="272">
        <v>0</v>
      </c>
      <c r="E24" s="272">
        <v>0</v>
      </c>
    </row>
    <row r="25" spans="1:5" ht="25.5" x14ac:dyDescent="0.2">
      <c r="A25" s="327" t="s">
        <v>75</v>
      </c>
      <c r="B25" s="160" t="s">
        <v>421</v>
      </c>
      <c r="C25" s="272"/>
      <c r="D25" s="272"/>
      <c r="E25" s="272">
        <f>'ПРИЛОЖЕНИЕ 2 на 2025 год'!E34</f>
        <v>10349.36414</v>
      </c>
    </row>
    <row r="26" spans="1:5" ht="30" x14ac:dyDescent="0.2">
      <c r="A26" s="281" t="s">
        <v>205</v>
      </c>
      <c r="B26" s="273" t="s">
        <v>77</v>
      </c>
      <c r="C26" s="282">
        <f>C27+C28</f>
        <v>318.12</v>
      </c>
      <c r="D26" s="282">
        <f>D27+D28</f>
        <v>332.02</v>
      </c>
      <c r="E26" s="282">
        <f t="shared" ref="E26" si="0">E27+E28</f>
        <v>343.41999999999996</v>
      </c>
    </row>
    <row r="27" spans="1:5" ht="42.6" customHeight="1" x14ac:dyDescent="0.2">
      <c r="A27" s="280" t="s">
        <v>78</v>
      </c>
      <c r="B27" s="24" t="s">
        <v>120</v>
      </c>
      <c r="C27" s="272">
        <f>'приложение 2 на 23'!E43</f>
        <v>3.52</v>
      </c>
      <c r="D27" s="272">
        <f>'ПРИЛОЖЕНИЕ 2 на 24'!E36</f>
        <v>3.52</v>
      </c>
      <c r="E27" s="272">
        <f>'ПРИЛОЖЕНИЕ 2 на 2025 год'!E37</f>
        <v>3.52</v>
      </c>
    </row>
    <row r="28" spans="1:5" ht="60" x14ac:dyDescent="0.2">
      <c r="A28" s="283" t="s">
        <v>247</v>
      </c>
      <c r="B28" s="283" t="s">
        <v>81</v>
      </c>
      <c r="C28" s="284">
        <f>'приложение 2 на 23'!E44</f>
        <v>314.60000000000002</v>
      </c>
      <c r="D28" s="284">
        <f>'ПРИЛОЖЕНИЕ 2 на 24'!E37</f>
        <v>328.5</v>
      </c>
      <c r="E28" s="284">
        <f>'ПРИЛОЖЕНИЕ 2 на 2025 год'!E38</f>
        <v>339.9</v>
      </c>
    </row>
    <row r="29" spans="1:5" ht="45" x14ac:dyDescent="0.2">
      <c r="A29" s="285" t="s">
        <v>83</v>
      </c>
      <c r="B29" s="286" t="s">
        <v>84</v>
      </c>
      <c r="C29" s="282">
        <f>SUM(C30:C31)</f>
        <v>8177.0521099999996</v>
      </c>
      <c r="D29" s="282">
        <f>SUM(D30:D31)</f>
        <v>400</v>
      </c>
      <c r="E29" s="282">
        <f>SUM(E30:E31)</f>
        <v>0</v>
      </c>
    </row>
    <row r="30" spans="1:5" ht="45" x14ac:dyDescent="0.2">
      <c r="A30" s="291" t="s">
        <v>83</v>
      </c>
      <c r="B30" s="292" t="s">
        <v>84</v>
      </c>
      <c r="C30" s="293">
        <f>'приложение 2 на 23'!E46</f>
        <v>200</v>
      </c>
      <c r="D30" s="293">
        <f>'ПРИЛОЖЕНИЕ 2 на 24'!E39</f>
        <v>400</v>
      </c>
      <c r="E30" s="293">
        <f>'ПРИЛОЖЕНИЕ 2 на 24'!F39</f>
        <v>0</v>
      </c>
    </row>
    <row r="31" spans="1:5" ht="45" x14ac:dyDescent="0.2">
      <c r="A31" s="291" t="s">
        <v>83</v>
      </c>
      <c r="B31" s="292" t="s">
        <v>84</v>
      </c>
      <c r="C31" s="293">
        <f>'приложение 2 на 23'!E47</f>
        <v>7977.0521099999996</v>
      </c>
      <c r="D31" s="293">
        <f>'приложение 2 на 23'!F47</f>
        <v>0</v>
      </c>
      <c r="E31" s="293">
        <f>'приложение 2 на 23'!G47</f>
        <v>0</v>
      </c>
    </row>
    <row r="32" spans="1:5" ht="14.25" x14ac:dyDescent="0.2">
      <c r="A32" s="287"/>
      <c r="B32" s="288" t="s">
        <v>121</v>
      </c>
      <c r="C32" s="279">
        <f>C29+C26+C15+C13</f>
        <v>80781.977149999992</v>
      </c>
      <c r="D32" s="279">
        <f>D29+D26+D15+D13</f>
        <v>30207.920000000002</v>
      </c>
      <c r="E32" s="279">
        <f>E29+E26+E15+E13</f>
        <v>40384.384140000002</v>
      </c>
    </row>
    <row r="33" spans="1:5" ht="14.25" x14ac:dyDescent="0.2">
      <c r="A33" s="26"/>
      <c r="B33" s="26"/>
      <c r="C33" s="27"/>
      <c r="D33" s="28"/>
      <c r="E33" s="28"/>
    </row>
    <row r="34" spans="1:5" ht="102.75" customHeight="1" x14ac:dyDescent="0.2">
      <c r="A34"/>
      <c r="B34"/>
      <c r="C34"/>
    </row>
    <row r="35" spans="1:5" ht="69" customHeight="1" x14ac:dyDescent="0.2">
      <c r="A35"/>
      <c r="B35"/>
      <c r="C35"/>
    </row>
    <row r="36" spans="1:5" x14ac:dyDescent="0.2">
      <c r="A36"/>
      <c r="B36"/>
      <c r="C36"/>
    </row>
    <row r="37" spans="1:5" x14ac:dyDescent="0.2">
      <c r="A37"/>
      <c r="B37"/>
      <c r="C37"/>
    </row>
    <row r="38" spans="1:5" x14ac:dyDescent="0.2">
      <c r="A38"/>
      <c r="B38"/>
      <c r="C38"/>
    </row>
    <row r="39" spans="1:5" x14ac:dyDescent="0.2">
      <c r="A39"/>
      <c r="B39"/>
      <c r="C39"/>
    </row>
    <row r="40" spans="1:5" ht="85.5" customHeight="1" x14ac:dyDescent="0.2">
      <c r="A40"/>
      <c r="B40"/>
      <c r="C40"/>
    </row>
    <row r="41" spans="1:5" ht="80.25" customHeight="1" x14ac:dyDescent="0.2">
      <c r="A41"/>
      <c r="B41"/>
      <c r="C41"/>
    </row>
    <row r="42" spans="1:5" ht="102.75" customHeight="1" x14ac:dyDescent="0.2">
      <c r="A42"/>
      <c r="B42"/>
      <c r="C42"/>
    </row>
    <row r="43" spans="1:5" x14ac:dyDescent="0.2">
      <c r="A43"/>
      <c r="B43"/>
      <c r="C43"/>
    </row>
    <row r="44" spans="1:5" x14ac:dyDescent="0.2">
      <c r="A44"/>
      <c r="B44"/>
      <c r="C44"/>
    </row>
    <row r="45" spans="1:5" x14ac:dyDescent="0.2">
      <c r="A45"/>
      <c r="B45"/>
      <c r="C45"/>
    </row>
    <row r="46" spans="1:5" x14ac:dyDescent="0.2">
      <c r="A46"/>
      <c r="B46"/>
      <c r="C46"/>
    </row>
    <row r="47" spans="1:5" ht="66" customHeight="1" x14ac:dyDescent="0.2">
      <c r="A47"/>
      <c r="B47"/>
      <c r="C47"/>
    </row>
    <row r="48" spans="1:5" ht="81" customHeight="1" x14ac:dyDescent="0.2">
      <c r="A48"/>
      <c r="B48"/>
      <c r="C48"/>
    </row>
    <row r="49" spans="1:3" ht="68.25" customHeight="1" x14ac:dyDescent="0.2">
      <c r="A49"/>
      <c r="B49"/>
      <c r="C49"/>
    </row>
    <row r="50" spans="1:3" ht="94.5" customHeight="1" x14ac:dyDescent="0.2">
      <c r="A50"/>
      <c r="B50"/>
      <c r="C50"/>
    </row>
    <row r="51" spans="1:3" x14ac:dyDescent="0.2">
      <c r="A51"/>
      <c r="B51"/>
      <c r="C51"/>
    </row>
    <row r="52" spans="1:3" x14ac:dyDescent="0.2">
      <c r="A52"/>
      <c r="B52"/>
      <c r="C52"/>
    </row>
    <row r="53" spans="1:3" x14ac:dyDescent="0.2">
      <c r="A53"/>
      <c r="B53"/>
      <c r="C53"/>
    </row>
    <row r="54" spans="1:3" ht="65.25" customHeight="1" x14ac:dyDescent="0.2">
      <c r="A54"/>
      <c r="B54"/>
      <c r="C54"/>
    </row>
    <row r="55" spans="1:3" ht="81" customHeight="1" x14ac:dyDescent="0.2">
      <c r="A55"/>
      <c r="B55"/>
      <c r="C55"/>
    </row>
    <row r="56" spans="1:3" ht="60.75" customHeight="1" x14ac:dyDescent="0.2">
      <c r="A56"/>
      <c r="B56"/>
      <c r="C56"/>
    </row>
    <row r="57" spans="1:3" ht="63.75" customHeight="1" x14ac:dyDescent="0.2">
      <c r="A57"/>
      <c r="B57"/>
      <c r="C57"/>
    </row>
    <row r="58" spans="1:3" ht="52.5" customHeight="1" x14ac:dyDescent="0.2">
      <c r="A58"/>
      <c r="B58"/>
      <c r="C58"/>
    </row>
    <row r="59" spans="1:3" ht="65.25" customHeight="1" x14ac:dyDescent="0.2">
      <c r="A59"/>
      <c r="B59"/>
      <c r="C59"/>
    </row>
    <row r="60" spans="1:3" ht="97.5" customHeight="1" x14ac:dyDescent="0.2">
      <c r="A60"/>
      <c r="B60"/>
      <c r="C60"/>
    </row>
    <row r="61" spans="1:3" ht="78.75" customHeight="1" x14ac:dyDescent="0.2">
      <c r="A61"/>
      <c r="B61"/>
      <c r="C61"/>
    </row>
    <row r="62" spans="1:3" ht="48" customHeight="1" x14ac:dyDescent="0.2">
      <c r="A62"/>
      <c r="B62"/>
      <c r="C62"/>
    </row>
    <row r="63" spans="1:3" ht="84" customHeight="1" x14ac:dyDescent="0.2">
      <c r="A63"/>
      <c r="B63"/>
      <c r="C63"/>
    </row>
    <row r="64" spans="1:3" ht="65.25" customHeight="1" x14ac:dyDescent="0.2">
      <c r="A64"/>
      <c r="B64"/>
      <c r="C64"/>
    </row>
    <row r="65" spans="1:3" x14ac:dyDescent="0.2">
      <c r="A65"/>
      <c r="B65"/>
      <c r="C65"/>
    </row>
    <row r="66" spans="1:3" x14ac:dyDescent="0.2">
      <c r="A66"/>
      <c r="B66"/>
      <c r="C66"/>
    </row>
    <row r="67" spans="1:3" x14ac:dyDescent="0.2">
      <c r="A67"/>
      <c r="B67"/>
      <c r="C67"/>
    </row>
    <row r="68" spans="1:3" x14ac:dyDescent="0.2">
      <c r="A68"/>
      <c r="B68"/>
      <c r="C68"/>
    </row>
    <row r="69" spans="1:3" x14ac:dyDescent="0.2">
      <c r="A69"/>
      <c r="B69"/>
      <c r="C69"/>
    </row>
    <row r="70" spans="1:3" x14ac:dyDescent="0.2">
      <c r="A70"/>
      <c r="B70"/>
      <c r="C70"/>
    </row>
    <row r="71" spans="1:3" ht="21" customHeight="1" x14ac:dyDescent="0.2">
      <c r="A71"/>
      <c r="B71"/>
      <c r="C71"/>
    </row>
    <row r="72" spans="1:3" ht="51" customHeight="1" x14ac:dyDescent="0.2">
      <c r="A72"/>
      <c r="B72"/>
      <c r="C72"/>
    </row>
    <row r="73" spans="1:3" x14ac:dyDescent="0.2">
      <c r="A73"/>
      <c r="B73"/>
      <c r="C73"/>
    </row>
    <row r="74" spans="1:3" x14ac:dyDescent="0.2">
      <c r="A74"/>
      <c r="B74"/>
      <c r="C74"/>
    </row>
    <row r="75" spans="1:3" ht="24.75" customHeight="1" x14ac:dyDescent="0.2">
      <c r="A75"/>
      <c r="B75"/>
      <c r="C75"/>
    </row>
    <row r="76" spans="1:3" x14ac:dyDescent="0.2">
      <c r="A76"/>
      <c r="B76"/>
      <c r="C76"/>
    </row>
    <row r="77" spans="1:3" ht="22.5" customHeight="1" x14ac:dyDescent="0.2">
      <c r="A77"/>
      <c r="B77"/>
      <c r="C77"/>
    </row>
    <row r="78" spans="1:3" x14ac:dyDescent="0.2">
      <c r="A78"/>
      <c r="B78"/>
      <c r="C78"/>
    </row>
  </sheetData>
  <mergeCells count="8">
    <mergeCell ref="C1:E1"/>
    <mergeCell ref="C2:E2"/>
    <mergeCell ref="C3:E3"/>
    <mergeCell ref="C4:E4"/>
    <mergeCell ref="B10:B11"/>
    <mergeCell ref="A7:E7"/>
    <mergeCell ref="A8:E9"/>
    <mergeCell ref="A10:A11"/>
  </mergeCells>
  <pageMargins left="0.70866141732283472" right="0" top="0.78740157480314965" bottom="0.78740157480314965" header="0.31496062992125984" footer="0.31496062992125984"/>
  <pageSetup paperSize="9" scale="91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53"/>
  <sheetViews>
    <sheetView topLeftCell="A19" workbookViewId="0">
      <selection activeCell="C28" sqref="C28"/>
    </sheetView>
  </sheetViews>
  <sheetFormatPr defaultRowHeight="12.75" x14ac:dyDescent="0.2"/>
  <cols>
    <col min="1" max="1" width="36.140625" customWidth="1"/>
    <col min="2" max="2" width="9.140625" style="32" customWidth="1"/>
    <col min="3" max="3" width="7.140625" style="32" customWidth="1"/>
    <col min="4" max="4" width="12.7109375" style="32" customWidth="1"/>
    <col min="5" max="5" width="14.42578125" customWidth="1"/>
    <col min="6" max="6" width="15" customWidth="1"/>
    <col min="240" max="240" width="57.5703125" customWidth="1"/>
    <col min="241" max="241" width="10.28515625" customWidth="1"/>
    <col min="242" max="253" width="0" hidden="1" customWidth="1"/>
    <col min="254" max="254" width="9.85546875" customWidth="1"/>
    <col min="255" max="255" width="14.42578125" customWidth="1"/>
    <col min="256" max="260" width="0" hidden="1" customWidth="1"/>
    <col min="261" max="261" width="14.42578125" customWidth="1"/>
    <col min="262" max="262" width="15" customWidth="1"/>
    <col min="496" max="496" width="57.5703125" customWidth="1"/>
    <col min="497" max="497" width="10.28515625" customWidth="1"/>
    <col min="498" max="509" width="0" hidden="1" customWidth="1"/>
    <col min="510" max="510" width="9.85546875" customWidth="1"/>
    <col min="511" max="511" width="14.42578125" customWidth="1"/>
    <col min="512" max="516" width="0" hidden="1" customWidth="1"/>
    <col min="517" max="517" width="14.42578125" customWidth="1"/>
    <col min="518" max="518" width="15" customWidth="1"/>
    <col min="752" max="752" width="57.5703125" customWidth="1"/>
    <col min="753" max="753" width="10.28515625" customWidth="1"/>
    <col min="754" max="765" width="0" hidden="1" customWidth="1"/>
    <col min="766" max="766" width="9.85546875" customWidth="1"/>
    <col min="767" max="767" width="14.42578125" customWidth="1"/>
    <col min="768" max="772" width="0" hidden="1" customWidth="1"/>
    <col min="773" max="773" width="14.42578125" customWidth="1"/>
    <col min="774" max="774" width="15" customWidth="1"/>
    <col min="1008" max="1008" width="57.5703125" customWidth="1"/>
    <col min="1009" max="1009" width="10.28515625" customWidth="1"/>
    <col min="1010" max="1021" width="0" hidden="1" customWidth="1"/>
    <col min="1022" max="1022" width="9.85546875" customWidth="1"/>
    <col min="1023" max="1023" width="14.42578125" customWidth="1"/>
    <col min="1024" max="1028" width="0" hidden="1" customWidth="1"/>
    <col min="1029" max="1029" width="14.42578125" customWidth="1"/>
    <col min="1030" max="1030" width="15" customWidth="1"/>
    <col min="1264" max="1264" width="57.5703125" customWidth="1"/>
    <col min="1265" max="1265" width="10.28515625" customWidth="1"/>
    <col min="1266" max="1277" width="0" hidden="1" customWidth="1"/>
    <col min="1278" max="1278" width="9.85546875" customWidth="1"/>
    <col min="1279" max="1279" width="14.42578125" customWidth="1"/>
    <col min="1280" max="1284" width="0" hidden="1" customWidth="1"/>
    <col min="1285" max="1285" width="14.42578125" customWidth="1"/>
    <col min="1286" max="1286" width="15" customWidth="1"/>
    <col min="1520" max="1520" width="57.5703125" customWidth="1"/>
    <col min="1521" max="1521" width="10.28515625" customWidth="1"/>
    <col min="1522" max="1533" width="0" hidden="1" customWidth="1"/>
    <col min="1534" max="1534" width="9.85546875" customWidth="1"/>
    <col min="1535" max="1535" width="14.42578125" customWidth="1"/>
    <col min="1536" max="1540" width="0" hidden="1" customWidth="1"/>
    <col min="1541" max="1541" width="14.42578125" customWidth="1"/>
    <col min="1542" max="1542" width="15" customWidth="1"/>
    <col min="1776" max="1776" width="57.5703125" customWidth="1"/>
    <col min="1777" max="1777" width="10.28515625" customWidth="1"/>
    <col min="1778" max="1789" width="0" hidden="1" customWidth="1"/>
    <col min="1790" max="1790" width="9.85546875" customWidth="1"/>
    <col min="1791" max="1791" width="14.42578125" customWidth="1"/>
    <col min="1792" max="1796" width="0" hidden="1" customWidth="1"/>
    <col min="1797" max="1797" width="14.42578125" customWidth="1"/>
    <col min="1798" max="1798" width="15" customWidth="1"/>
    <col min="2032" max="2032" width="57.5703125" customWidth="1"/>
    <col min="2033" max="2033" width="10.28515625" customWidth="1"/>
    <col min="2034" max="2045" width="0" hidden="1" customWidth="1"/>
    <col min="2046" max="2046" width="9.85546875" customWidth="1"/>
    <col min="2047" max="2047" width="14.42578125" customWidth="1"/>
    <col min="2048" max="2052" width="0" hidden="1" customWidth="1"/>
    <col min="2053" max="2053" width="14.42578125" customWidth="1"/>
    <col min="2054" max="2054" width="15" customWidth="1"/>
    <col min="2288" max="2288" width="57.5703125" customWidth="1"/>
    <col min="2289" max="2289" width="10.28515625" customWidth="1"/>
    <col min="2290" max="2301" width="0" hidden="1" customWidth="1"/>
    <col min="2302" max="2302" width="9.85546875" customWidth="1"/>
    <col min="2303" max="2303" width="14.42578125" customWidth="1"/>
    <col min="2304" max="2308" width="0" hidden="1" customWidth="1"/>
    <col min="2309" max="2309" width="14.42578125" customWidth="1"/>
    <col min="2310" max="2310" width="15" customWidth="1"/>
    <col min="2544" max="2544" width="57.5703125" customWidth="1"/>
    <col min="2545" max="2545" width="10.28515625" customWidth="1"/>
    <col min="2546" max="2557" width="0" hidden="1" customWidth="1"/>
    <col min="2558" max="2558" width="9.85546875" customWidth="1"/>
    <col min="2559" max="2559" width="14.42578125" customWidth="1"/>
    <col min="2560" max="2564" width="0" hidden="1" customWidth="1"/>
    <col min="2565" max="2565" width="14.42578125" customWidth="1"/>
    <col min="2566" max="2566" width="15" customWidth="1"/>
    <col min="2800" max="2800" width="57.5703125" customWidth="1"/>
    <col min="2801" max="2801" width="10.28515625" customWidth="1"/>
    <col min="2802" max="2813" width="0" hidden="1" customWidth="1"/>
    <col min="2814" max="2814" width="9.85546875" customWidth="1"/>
    <col min="2815" max="2815" width="14.42578125" customWidth="1"/>
    <col min="2816" max="2820" width="0" hidden="1" customWidth="1"/>
    <col min="2821" max="2821" width="14.42578125" customWidth="1"/>
    <col min="2822" max="2822" width="15" customWidth="1"/>
    <col min="3056" max="3056" width="57.5703125" customWidth="1"/>
    <col min="3057" max="3057" width="10.28515625" customWidth="1"/>
    <col min="3058" max="3069" width="0" hidden="1" customWidth="1"/>
    <col min="3070" max="3070" width="9.85546875" customWidth="1"/>
    <col min="3071" max="3071" width="14.42578125" customWidth="1"/>
    <col min="3072" max="3076" width="0" hidden="1" customWidth="1"/>
    <col min="3077" max="3077" width="14.42578125" customWidth="1"/>
    <col min="3078" max="3078" width="15" customWidth="1"/>
    <col min="3312" max="3312" width="57.5703125" customWidth="1"/>
    <col min="3313" max="3313" width="10.28515625" customWidth="1"/>
    <col min="3314" max="3325" width="0" hidden="1" customWidth="1"/>
    <col min="3326" max="3326" width="9.85546875" customWidth="1"/>
    <col min="3327" max="3327" width="14.42578125" customWidth="1"/>
    <col min="3328" max="3332" width="0" hidden="1" customWidth="1"/>
    <col min="3333" max="3333" width="14.42578125" customWidth="1"/>
    <col min="3334" max="3334" width="15" customWidth="1"/>
    <col min="3568" max="3568" width="57.5703125" customWidth="1"/>
    <col min="3569" max="3569" width="10.28515625" customWidth="1"/>
    <col min="3570" max="3581" width="0" hidden="1" customWidth="1"/>
    <col min="3582" max="3582" width="9.85546875" customWidth="1"/>
    <col min="3583" max="3583" width="14.42578125" customWidth="1"/>
    <col min="3584" max="3588" width="0" hidden="1" customWidth="1"/>
    <col min="3589" max="3589" width="14.42578125" customWidth="1"/>
    <col min="3590" max="3590" width="15" customWidth="1"/>
    <col min="3824" max="3824" width="57.5703125" customWidth="1"/>
    <col min="3825" max="3825" width="10.28515625" customWidth="1"/>
    <col min="3826" max="3837" width="0" hidden="1" customWidth="1"/>
    <col min="3838" max="3838" width="9.85546875" customWidth="1"/>
    <col min="3839" max="3839" width="14.42578125" customWidth="1"/>
    <col min="3840" max="3844" width="0" hidden="1" customWidth="1"/>
    <col min="3845" max="3845" width="14.42578125" customWidth="1"/>
    <col min="3846" max="3846" width="15" customWidth="1"/>
    <col min="4080" max="4080" width="57.5703125" customWidth="1"/>
    <col min="4081" max="4081" width="10.28515625" customWidth="1"/>
    <col min="4082" max="4093" width="0" hidden="1" customWidth="1"/>
    <col min="4094" max="4094" width="9.85546875" customWidth="1"/>
    <col min="4095" max="4095" width="14.42578125" customWidth="1"/>
    <col min="4096" max="4100" width="0" hidden="1" customWidth="1"/>
    <col min="4101" max="4101" width="14.42578125" customWidth="1"/>
    <col min="4102" max="4102" width="15" customWidth="1"/>
    <col min="4336" max="4336" width="57.5703125" customWidth="1"/>
    <col min="4337" max="4337" width="10.28515625" customWidth="1"/>
    <col min="4338" max="4349" width="0" hidden="1" customWidth="1"/>
    <col min="4350" max="4350" width="9.85546875" customWidth="1"/>
    <col min="4351" max="4351" width="14.42578125" customWidth="1"/>
    <col min="4352" max="4356" width="0" hidden="1" customWidth="1"/>
    <col min="4357" max="4357" width="14.42578125" customWidth="1"/>
    <col min="4358" max="4358" width="15" customWidth="1"/>
    <col min="4592" max="4592" width="57.5703125" customWidth="1"/>
    <col min="4593" max="4593" width="10.28515625" customWidth="1"/>
    <col min="4594" max="4605" width="0" hidden="1" customWidth="1"/>
    <col min="4606" max="4606" width="9.85546875" customWidth="1"/>
    <col min="4607" max="4607" width="14.42578125" customWidth="1"/>
    <col min="4608" max="4612" width="0" hidden="1" customWidth="1"/>
    <col min="4613" max="4613" width="14.42578125" customWidth="1"/>
    <col min="4614" max="4614" width="15" customWidth="1"/>
    <col min="4848" max="4848" width="57.5703125" customWidth="1"/>
    <col min="4849" max="4849" width="10.28515625" customWidth="1"/>
    <col min="4850" max="4861" width="0" hidden="1" customWidth="1"/>
    <col min="4862" max="4862" width="9.85546875" customWidth="1"/>
    <col min="4863" max="4863" width="14.42578125" customWidth="1"/>
    <col min="4864" max="4868" width="0" hidden="1" customWidth="1"/>
    <col min="4869" max="4869" width="14.42578125" customWidth="1"/>
    <col min="4870" max="4870" width="15" customWidth="1"/>
    <col min="5104" max="5104" width="57.5703125" customWidth="1"/>
    <col min="5105" max="5105" width="10.28515625" customWidth="1"/>
    <col min="5106" max="5117" width="0" hidden="1" customWidth="1"/>
    <col min="5118" max="5118" width="9.85546875" customWidth="1"/>
    <col min="5119" max="5119" width="14.42578125" customWidth="1"/>
    <col min="5120" max="5124" width="0" hidden="1" customWidth="1"/>
    <col min="5125" max="5125" width="14.42578125" customWidth="1"/>
    <col min="5126" max="5126" width="15" customWidth="1"/>
    <col min="5360" max="5360" width="57.5703125" customWidth="1"/>
    <col min="5361" max="5361" width="10.28515625" customWidth="1"/>
    <col min="5362" max="5373" width="0" hidden="1" customWidth="1"/>
    <col min="5374" max="5374" width="9.85546875" customWidth="1"/>
    <col min="5375" max="5375" width="14.42578125" customWidth="1"/>
    <col min="5376" max="5380" width="0" hidden="1" customWidth="1"/>
    <col min="5381" max="5381" width="14.42578125" customWidth="1"/>
    <col min="5382" max="5382" width="15" customWidth="1"/>
    <col min="5616" max="5616" width="57.5703125" customWidth="1"/>
    <col min="5617" max="5617" width="10.28515625" customWidth="1"/>
    <col min="5618" max="5629" width="0" hidden="1" customWidth="1"/>
    <col min="5630" max="5630" width="9.85546875" customWidth="1"/>
    <col min="5631" max="5631" width="14.42578125" customWidth="1"/>
    <col min="5632" max="5636" width="0" hidden="1" customWidth="1"/>
    <col min="5637" max="5637" width="14.42578125" customWidth="1"/>
    <col min="5638" max="5638" width="15" customWidth="1"/>
    <col min="5872" max="5872" width="57.5703125" customWidth="1"/>
    <col min="5873" max="5873" width="10.28515625" customWidth="1"/>
    <col min="5874" max="5885" width="0" hidden="1" customWidth="1"/>
    <col min="5886" max="5886" width="9.85546875" customWidth="1"/>
    <col min="5887" max="5887" width="14.42578125" customWidth="1"/>
    <col min="5888" max="5892" width="0" hidden="1" customWidth="1"/>
    <col min="5893" max="5893" width="14.42578125" customWidth="1"/>
    <col min="5894" max="5894" width="15" customWidth="1"/>
    <col min="6128" max="6128" width="57.5703125" customWidth="1"/>
    <col min="6129" max="6129" width="10.28515625" customWidth="1"/>
    <col min="6130" max="6141" width="0" hidden="1" customWidth="1"/>
    <col min="6142" max="6142" width="9.85546875" customWidth="1"/>
    <col min="6143" max="6143" width="14.42578125" customWidth="1"/>
    <col min="6144" max="6148" width="0" hidden="1" customWidth="1"/>
    <col min="6149" max="6149" width="14.42578125" customWidth="1"/>
    <col min="6150" max="6150" width="15" customWidth="1"/>
    <col min="6384" max="6384" width="57.5703125" customWidth="1"/>
    <col min="6385" max="6385" width="10.28515625" customWidth="1"/>
    <col min="6386" max="6397" width="0" hidden="1" customWidth="1"/>
    <col min="6398" max="6398" width="9.85546875" customWidth="1"/>
    <col min="6399" max="6399" width="14.42578125" customWidth="1"/>
    <col min="6400" max="6404" width="0" hidden="1" customWidth="1"/>
    <col min="6405" max="6405" width="14.42578125" customWidth="1"/>
    <col min="6406" max="6406" width="15" customWidth="1"/>
    <col min="6640" max="6640" width="57.5703125" customWidth="1"/>
    <col min="6641" max="6641" width="10.28515625" customWidth="1"/>
    <col min="6642" max="6653" width="0" hidden="1" customWidth="1"/>
    <col min="6654" max="6654" width="9.85546875" customWidth="1"/>
    <col min="6655" max="6655" width="14.42578125" customWidth="1"/>
    <col min="6656" max="6660" width="0" hidden="1" customWidth="1"/>
    <col min="6661" max="6661" width="14.42578125" customWidth="1"/>
    <col min="6662" max="6662" width="15" customWidth="1"/>
    <col min="6896" max="6896" width="57.5703125" customWidth="1"/>
    <col min="6897" max="6897" width="10.28515625" customWidth="1"/>
    <col min="6898" max="6909" width="0" hidden="1" customWidth="1"/>
    <col min="6910" max="6910" width="9.85546875" customWidth="1"/>
    <col min="6911" max="6911" width="14.42578125" customWidth="1"/>
    <col min="6912" max="6916" width="0" hidden="1" customWidth="1"/>
    <col min="6917" max="6917" width="14.42578125" customWidth="1"/>
    <col min="6918" max="6918" width="15" customWidth="1"/>
    <col min="7152" max="7152" width="57.5703125" customWidth="1"/>
    <col min="7153" max="7153" width="10.28515625" customWidth="1"/>
    <col min="7154" max="7165" width="0" hidden="1" customWidth="1"/>
    <col min="7166" max="7166" width="9.85546875" customWidth="1"/>
    <col min="7167" max="7167" width="14.42578125" customWidth="1"/>
    <col min="7168" max="7172" width="0" hidden="1" customWidth="1"/>
    <col min="7173" max="7173" width="14.42578125" customWidth="1"/>
    <col min="7174" max="7174" width="15" customWidth="1"/>
    <col min="7408" max="7408" width="57.5703125" customWidth="1"/>
    <col min="7409" max="7409" width="10.28515625" customWidth="1"/>
    <col min="7410" max="7421" width="0" hidden="1" customWidth="1"/>
    <col min="7422" max="7422" width="9.85546875" customWidth="1"/>
    <col min="7423" max="7423" width="14.42578125" customWidth="1"/>
    <col min="7424" max="7428" width="0" hidden="1" customWidth="1"/>
    <col min="7429" max="7429" width="14.42578125" customWidth="1"/>
    <col min="7430" max="7430" width="15" customWidth="1"/>
    <col min="7664" max="7664" width="57.5703125" customWidth="1"/>
    <col min="7665" max="7665" width="10.28515625" customWidth="1"/>
    <col min="7666" max="7677" width="0" hidden="1" customWidth="1"/>
    <col min="7678" max="7678" width="9.85546875" customWidth="1"/>
    <col min="7679" max="7679" width="14.42578125" customWidth="1"/>
    <col min="7680" max="7684" width="0" hidden="1" customWidth="1"/>
    <col min="7685" max="7685" width="14.42578125" customWidth="1"/>
    <col min="7686" max="7686" width="15" customWidth="1"/>
    <col min="7920" max="7920" width="57.5703125" customWidth="1"/>
    <col min="7921" max="7921" width="10.28515625" customWidth="1"/>
    <col min="7922" max="7933" width="0" hidden="1" customWidth="1"/>
    <col min="7934" max="7934" width="9.85546875" customWidth="1"/>
    <col min="7935" max="7935" width="14.42578125" customWidth="1"/>
    <col min="7936" max="7940" width="0" hidden="1" customWidth="1"/>
    <col min="7941" max="7941" width="14.42578125" customWidth="1"/>
    <col min="7942" max="7942" width="15" customWidth="1"/>
    <col min="8176" max="8176" width="57.5703125" customWidth="1"/>
    <col min="8177" max="8177" width="10.28515625" customWidth="1"/>
    <col min="8178" max="8189" width="0" hidden="1" customWidth="1"/>
    <col min="8190" max="8190" width="9.85546875" customWidth="1"/>
    <col min="8191" max="8191" width="14.42578125" customWidth="1"/>
    <col min="8192" max="8196" width="0" hidden="1" customWidth="1"/>
    <col min="8197" max="8197" width="14.42578125" customWidth="1"/>
    <col min="8198" max="8198" width="15" customWidth="1"/>
    <col min="8432" max="8432" width="57.5703125" customWidth="1"/>
    <col min="8433" max="8433" width="10.28515625" customWidth="1"/>
    <col min="8434" max="8445" width="0" hidden="1" customWidth="1"/>
    <col min="8446" max="8446" width="9.85546875" customWidth="1"/>
    <col min="8447" max="8447" width="14.42578125" customWidth="1"/>
    <col min="8448" max="8452" width="0" hidden="1" customWidth="1"/>
    <col min="8453" max="8453" width="14.42578125" customWidth="1"/>
    <col min="8454" max="8454" width="15" customWidth="1"/>
    <col min="8688" max="8688" width="57.5703125" customWidth="1"/>
    <col min="8689" max="8689" width="10.28515625" customWidth="1"/>
    <col min="8690" max="8701" width="0" hidden="1" customWidth="1"/>
    <col min="8702" max="8702" width="9.85546875" customWidth="1"/>
    <col min="8703" max="8703" width="14.42578125" customWidth="1"/>
    <col min="8704" max="8708" width="0" hidden="1" customWidth="1"/>
    <col min="8709" max="8709" width="14.42578125" customWidth="1"/>
    <col min="8710" max="8710" width="15" customWidth="1"/>
    <col min="8944" max="8944" width="57.5703125" customWidth="1"/>
    <col min="8945" max="8945" width="10.28515625" customWidth="1"/>
    <col min="8946" max="8957" width="0" hidden="1" customWidth="1"/>
    <col min="8958" max="8958" width="9.85546875" customWidth="1"/>
    <col min="8959" max="8959" width="14.42578125" customWidth="1"/>
    <col min="8960" max="8964" width="0" hidden="1" customWidth="1"/>
    <col min="8965" max="8965" width="14.42578125" customWidth="1"/>
    <col min="8966" max="8966" width="15" customWidth="1"/>
    <col min="9200" max="9200" width="57.5703125" customWidth="1"/>
    <col min="9201" max="9201" width="10.28515625" customWidth="1"/>
    <col min="9202" max="9213" width="0" hidden="1" customWidth="1"/>
    <col min="9214" max="9214" width="9.85546875" customWidth="1"/>
    <col min="9215" max="9215" width="14.42578125" customWidth="1"/>
    <col min="9216" max="9220" width="0" hidden="1" customWidth="1"/>
    <col min="9221" max="9221" width="14.42578125" customWidth="1"/>
    <col min="9222" max="9222" width="15" customWidth="1"/>
    <col min="9456" max="9456" width="57.5703125" customWidth="1"/>
    <col min="9457" max="9457" width="10.28515625" customWidth="1"/>
    <col min="9458" max="9469" width="0" hidden="1" customWidth="1"/>
    <col min="9470" max="9470" width="9.85546875" customWidth="1"/>
    <col min="9471" max="9471" width="14.42578125" customWidth="1"/>
    <col min="9472" max="9476" width="0" hidden="1" customWidth="1"/>
    <col min="9477" max="9477" width="14.42578125" customWidth="1"/>
    <col min="9478" max="9478" width="15" customWidth="1"/>
    <col min="9712" max="9712" width="57.5703125" customWidth="1"/>
    <col min="9713" max="9713" width="10.28515625" customWidth="1"/>
    <col min="9714" max="9725" width="0" hidden="1" customWidth="1"/>
    <col min="9726" max="9726" width="9.85546875" customWidth="1"/>
    <col min="9727" max="9727" width="14.42578125" customWidth="1"/>
    <col min="9728" max="9732" width="0" hidden="1" customWidth="1"/>
    <col min="9733" max="9733" width="14.42578125" customWidth="1"/>
    <col min="9734" max="9734" width="15" customWidth="1"/>
    <col min="9968" max="9968" width="57.5703125" customWidth="1"/>
    <col min="9969" max="9969" width="10.28515625" customWidth="1"/>
    <col min="9970" max="9981" width="0" hidden="1" customWidth="1"/>
    <col min="9982" max="9982" width="9.85546875" customWidth="1"/>
    <col min="9983" max="9983" width="14.42578125" customWidth="1"/>
    <col min="9984" max="9988" width="0" hidden="1" customWidth="1"/>
    <col min="9989" max="9989" width="14.42578125" customWidth="1"/>
    <col min="9990" max="9990" width="15" customWidth="1"/>
    <col min="10224" max="10224" width="57.5703125" customWidth="1"/>
    <col min="10225" max="10225" width="10.28515625" customWidth="1"/>
    <col min="10226" max="10237" width="0" hidden="1" customWidth="1"/>
    <col min="10238" max="10238" width="9.85546875" customWidth="1"/>
    <col min="10239" max="10239" width="14.42578125" customWidth="1"/>
    <col min="10240" max="10244" width="0" hidden="1" customWidth="1"/>
    <col min="10245" max="10245" width="14.42578125" customWidth="1"/>
    <col min="10246" max="10246" width="15" customWidth="1"/>
    <col min="10480" max="10480" width="57.5703125" customWidth="1"/>
    <col min="10481" max="10481" width="10.28515625" customWidth="1"/>
    <col min="10482" max="10493" width="0" hidden="1" customWidth="1"/>
    <col min="10494" max="10494" width="9.85546875" customWidth="1"/>
    <col min="10495" max="10495" width="14.42578125" customWidth="1"/>
    <col min="10496" max="10500" width="0" hidden="1" customWidth="1"/>
    <col min="10501" max="10501" width="14.42578125" customWidth="1"/>
    <col min="10502" max="10502" width="15" customWidth="1"/>
    <col min="10736" max="10736" width="57.5703125" customWidth="1"/>
    <col min="10737" max="10737" width="10.28515625" customWidth="1"/>
    <col min="10738" max="10749" width="0" hidden="1" customWidth="1"/>
    <col min="10750" max="10750" width="9.85546875" customWidth="1"/>
    <col min="10751" max="10751" width="14.42578125" customWidth="1"/>
    <col min="10752" max="10756" width="0" hidden="1" customWidth="1"/>
    <col min="10757" max="10757" width="14.42578125" customWidth="1"/>
    <col min="10758" max="10758" width="15" customWidth="1"/>
    <col min="10992" max="10992" width="57.5703125" customWidth="1"/>
    <col min="10993" max="10993" width="10.28515625" customWidth="1"/>
    <col min="10994" max="11005" width="0" hidden="1" customWidth="1"/>
    <col min="11006" max="11006" width="9.85546875" customWidth="1"/>
    <col min="11007" max="11007" width="14.42578125" customWidth="1"/>
    <col min="11008" max="11012" width="0" hidden="1" customWidth="1"/>
    <col min="11013" max="11013" width="14.42578125" customWidth="1"/>
    <col min="11014" max="11014" width="15" customWidth="1"/>
    <col min="11248" max="11248" width="57.5703125" customWidth="1"/>
    <col min="11249" max="11249" width="10.28515625" customWidth="1"/>
    <col min="11250" max="11261" width="0" hidden="1" customWidth="1"/>
    <col min="11262" max="11262" width="9.85546875" customWidth="1"/>
    <col min="11263" max="11263" width="14.42578125" customWidth="1"/>
    <col min="11264" max="11268" width="0" hidden="1" customWidth="1"/>
    <col min="11269" max="11269" width="14.42578125" customWidth="1"/>
    <col min="11270" max="11270" width="15" customWidth="1"/>
    <col min="11504" max="11504" width="57.5703125" customWidth="1"/>
    <col min="11505" max="11505" width="10.28515625" customWidth="1"/>
    <col min="11506" max="11517" width="0" hidden="1" customWidth="1"/>
    <col min="11518" max="11518" width="9.85546875" customWidth="1"/>
    <col min="11519" max="11519" width="14.42578125" customWidth="1"/>
    <col min="11520" max="11524" width="0" hidden="1" customWidth="1"/>
    <col min="11525" max="11525" width="14.42578125" customWidth="1"/>
    <col min="11526" max="11526" width="15" customWidth="1"/>
    <col min="11760" max="11760" width="57.5703125" customWidth="1"/>
    <col min="11761" max="11761" width="10.28515625" customWidth="1"/>
    <col min="11762" max="11773" width="0" hidden="1" customWidth="1"/>
    <col min="11774" max="11774" width="9.85546875" customWidth="1"/>
    <col min="11775" max="11775" width="14.42578125" customWidth="1"/>
    <col min="11776" max="11780" width="0" hidden="1" customWidth="1"/>
    <col min="11781" max="11781" width="14.42578125" customWidth="1"/>
    <col min="11782" max="11782" width="15" customWidth="1"/>
    <col min="12016" max="12016" width="57.5703125" customWidth="1"/>
    <col min="12017" max="12017" width="10.28515625" customWidth="1"/>
    <col min="12018" max="12029" width="0" hidden="1" customWidth="1"/>
    <col min="12030" max="12030" width="9.85546875" customWidth="1"/>
    <col min="12031" max="12031" width="14.42578125" customWidth="1"/>
    <col min="12032" max="12036" width="0" hidden="1" customWidth="1"/>
    <col min="12037" max="12037" width="14.42578125" customWidth="1"/>
    <col min="12038" max="12038" width="15" customWidth="1"/>
    <col min="12272" max="12272" width="57.5703125" customWidth="1"/>
    <col min="12273" max="12273" width="10.28515625" customWidth="1"/>
    <col min="12274" max="12285" width="0" hidden="1" customWidth="1"/>
    <col min="12286" max="12286" width="9.85546875" customWidth="1"/>
    <col min="12287" max="12287" width="14.42578125" customWidth="1"/>
    <col min="12288" max="12292" width="0" hidden="1" customWidth="1"/>
    <col min="12293" max="12293" width="14.42578125" customWidth="1"/>
    <col min="12294" max="12294" width="15" customWidth="1"/>
    <col min="12528" max="12528" width="57.5703125" customWidth="1"/>
    <col min="12529" max="12529" width="10.28515625" customWidth="1"/>
    <col min="12530" max="12541" width="0" hidden="1" customWidth="1"/>
    <col min="12542" max="12542" width="9.85546875" customWidth="1"/>
    <col min="12543" max="12543" width="14.42578125" customWidth="1"/>
    <col min="12544" max="12548" width="0" hidden="1" customWidth="1"/>
    <col min="12549" max="12549" width="14.42578125" customWidth="1"/>
    <col min="12550" max="12550" width="15" customWidth="1"/>
    <col min="12784" max="12784" width="57.5703125" customWidth="1"/>
    <col min="12785" max="12785" width="10.28515625" customWidth="1"/>
    <col min="12786" max="12797" width="0" hidden="1" customWidth="1"/>
    <col min="12798" max="12798" width="9.85546875" customWidth="1"/>
    <col min="12799" max="12799" width="14.42578125" customWidth="1"/>
    <col min="12800" max="12804" width="0" hidden="1" customWidth="1"/>
    <col min="12805" max="12805" width="14.42578125" customWidth="1"/>
    <col min="12806" max="12806" width="15" customWidth="1"/>
    <col min="13040" max="13040" width="57.5703125" customWidth="1"/>
    <col min="13041" max="13041" width="10.28515625" customWidth="1"/>
    <col min="13042" max="13053" width="0" hidden="1" customWidth="1"/>
    <col min="13054" max="13054" width="9.85546875" customWidth="1"/>
    <col min="13055" max="13055" width="14.42578125" customWidth="1"/>
    <col min="13056" max="13060" width="0" hidden="1" customWidth="1"/>
    <col min="13061" max="13061" width="14.42578125" customWidth="1"/>
    <col min="13062" max="13062" width="15" customWidth="1"/>
    <col min="13296" max="13296" width="57.5703125" customWidth="1"/>
    <col min="13297" max="13297" width="10.28515625" customWidth="1"/>
    <col min="13298" max="13309" width="0" hidden="1" customWidth="1"/>
    <col min="13310" max="13310" width="9.85546875" customWidth="1"/>
    <col min="13311" max="13311" width="14.42578125" customWidth="1"/>
    <col min="13312" max="13316" width="0" hidden="1" customWidth="1"/>
    <col min="13317" max="13317" width="14.42578125" customWidth="1"/>
    <col min="13318" max="13318" width="15" customWidth="1"/>
    <col min="13552" max="13552" width="57.5703125" customWidth="1"/>
    <col min="13553" max="13553" width="10.28515625" customWidth="1"/>
    <col min="13554" max="13565" width="0" hidden="1" customWidth="1"/>
    <col min="13566" max="13566" width="9.85546875" customWidth="1"/>
    <col min="13567" max="13567" width="14.42578125" customWidth="1"/>
    <col min="13568" max="13572" width="0" hidden="1" customWidth="1"/>
    <col min="13573" max="13573" width="14.42578125" customWidth="1"/>
    <col min="13574" max="13574" width="15" customWidth="1"/>
    <col min="13808" max="13808" width="57.5703125" customWidth="1"/>
    <col min="13809" max="13809" width="10.28515625" customWidth="1"/>
    <col min="13810" max="13821" width="0" hidden="1" customWidth="1"/>
    <col min="13822" max="13822" width="9.85546875" customWidth="1"/>
    <col min="13823" max="13823" width="14.42578125" customWidth="1"/>
    <col min="13824" max="13828" width="0" hidden="1" customWidth="1"/>
    <col min="13829" max="13829" width="14.42578125" customWidth="1"/>
    <col min="13830" max="13830" width="15" customWidth="1"/>
    <col min="14064" max="14064" width="57.5703125" customWidth="1"/>
    <col min="14065" max="14065" width="10.28515625" customWidth="1"/>
    <col min="14066" max="14077" width="0" hidden="1" customWidth="1"/>
    <col min="14078" max="14078" width="9.85546875" customWidth="1"/>
    <col min="14079" max="14079" width="14.42578125" customWidth="1"/>
    <col min="14080" max="14084" width="0" hidden="1" customWidth="1"/>
    <col min="14085" max="14085" width="14.42578125" customWidth="1"/>
    <col min="14086" max="14086" width="15" customWidth="1"/>
    <col min="14320" max="14320" width="57.5703125" customWidth="1"/>
    <col min="14321" max="14321" width="10.28515625" customWidth="1"/>
    <col min="14322" max="14333" width="0" hidden="1" customWidth="1"/>
    <col min="14334" max="14334" width="9.85546875" customWidth="1"/>
    <col min="14335" max="14335" width="14.42578125" customWidth="1"/>
    <col min="14336" max="14340" width="0" hidden="1" customWidth="1"/>
    <col min="14341" max="14341" width="14.42578125" customWidth="1"/>
    <col min="14342" max="14342" width="15" customWidth="1"/>
    <col min="14576" max="14576" width="57.5703125" customWidth="1"/>
    <col min="14577" max="14577" width="10.28515625" customWidth="1"/>
    <col min="14578" max="14589" width="0" hidden="1" customWidth="1"/>
    <col min="14590" max="14590" width="9.85546875" customWidth="1"/>
    <col min="14591" max="14591" width="14.42578125" customWidth="1"/>
    <col min="14592" max="14596" width="0" hidden="1" customWidth="1"/>
    <col min="14597" max="14597" width="14.42578125" customWidth="1"/>
    <col min="14598" max="14598" width="15" customWidth="1"/>
    <col min="14832" max="14832" width="57.5703125" customWidth="1"/>
    <col min="14833" max="14833" width="10.28515625" customWidth="1"/>
    <col min="14834" max="14845" width="0" hidden="1" customWidth="1"/>
    <col min="14846" max="14846" width="9.85546875" customWidth="1"/>
    <col min="14847" max="14847" width="14.42578125" customWidth="1"/>
    <col min="14848" max="14852" width="0" hidden="1" customWidth="1"/>
    <col min="14853" max="14853" width="14.42578125" customWidth="1"/>
    <col min="14854" max="14854" width="15" customWidth="1"/>
    <col min="15088" max="15088" width="57.5703125" customWidth="1"/>
    <col min="15089" max="15089" width="10.28515625" customWidth="1"/>
    <col min="15090" max="15101" width="0" hidden="1" customWidth="1"/>
    <col min="15102" max="15102" width="9.85546875" customWidth="1"/>
    <col min="15103" max="15103" width="14.42578125" customWidth="1"/>
    <col min="15104" max="15108" width="0" hidden="1" customWidth="1"/>
    <col min="15109" max="15109" width="14.42578125" customWidth="1"/>
    <col min="15110" max="15110" width="15" customWidth="1"/>
    <col min="15344" max="15344" width="57.5703125" customWidth="1"/>
    <col min="15345" max="15345" width="10.28515625" customWidth="1"/>
    <col min="15346" max="15357" width="0" hidden="1" customWidth="1"/>
    <col min="15358" max="15358" width="9.85546875" customWidth="1"/>
    <col min="15359" max="15359" width="14.42578125" customWidth="1"/>
    <col min="15360" max="15364" width="0" hidden="1" customWidth="1"/>
    <col min="15365" max="15365" width="14.42578125" customWidth="1"/>
    <col min="15366" max="15366" width="15" customWidth="1"/>
    <col min="15600" max="15600" width="57.5703125" customWidth="1"/>
    <col min="15601" max="15601" width="10.28515625" customWidth="1"/>
    <col min="15602" max="15613" width="0" hidden="1" customWidth="1"/>
    <col min="15614" max="15614" width="9.85546875" customWidth="1"/>
    <col min="15615" max="15615" width="14.42578125" customWidth="1"/>
    <col min="15616" max="15620" width="0" hidden="1" customWidth="1"/>
    <col min="15621" max="15621" width="14.42578125" customWidth="1"/>
    <col min="15622" max="15622" width="15" customWidth="1"/>
    <col min="15856" max="15856" width="57.5703125" customWidth="1"/>
    <col min="15857" max="15857" width="10.28515625" customWidth="1"/>
    <col min="15858" max="15869" width="0" hidden="1" customWidth="1"/>
    <col min="15870" max="15870" width="9.85546875" customWidth="1"/>
    <col min="15871" max="15871" width="14.42578125" customWidth="1"/>
    <col min="15872" max="15876" width="0" hidden="1" customWidth="1"/>
    <col min="15877" max="15877" width="14.42578125" customWidth="1"/>
    <col min="15878" max="15878" width="15" customWidth="1"/>
    <col min="16112" max="16112" width="57.5703125" customWidth="1"/>
    <col min="16113" max="16113" width="10.28515625" customWidth="1"/>
    <col min="16114" max="16125" width="0" hidden="1" customWidth="1"/>
    <col min="16126" max="16126" width="9.85546875" customWidth="1"/>
    <col min="16127" max="16127" width="14.42578125" customWidth="1"/>
    <col min="16128" max="16132" width="0" hidden="1" customWidth="1"/>
    <col min="16133" max="16133" width="14.42578125" customWidth="1"/>
    <col min="16134" max="16134" width="15" customWidth="1"/>
  </cols>
  <sheetData>
    <row r="1" spans="1:6" ht="14.25" x14ac:dyDescent="0.2">
      <c r="B1" s="29" t="s">
        <v>414</v>
      </c>
      <c r="C1" s="29"/>
      <c r="D1" s="29"/>
    </row>
    <row r="2" spans="1:6" ht="15" x14ac:dyDescent="0.25">
      <c r="B2" s="30" t="s">
        <v>123</v>
      </c>
      <c r="C2" s="30"/>
      <c r="D2" s="30"/>
    </row>
    <row r="3" spans="1:6" ht="15" x14ac:dyDescent="0.25">
      <c r="B3" s="30" t="s">
        <v>88</v>
      </c>
      <c r="C3" s="30"/>
      <c r="D3" s="30"/>
    </row>
    <row r="4" spans="1:6" ht="15" x14ac:dyDescent="0.25">
      <c r="B4" s="30" t="s">
        <v>399</v>
      </c>
      <c r="C4" s="30"/>
      <c r="D4" s="30"/>
    </row>
    <row r="5" spans="1:6" ht="67.5" customHeight="1" thickBot="1" x14ac:dyDescent="0.25">
      <c r="A5" s="422" t="s">
        <v>412</v>
      </c>
      <c r="B5" s="422"/>
      <c r="C5" s="422"/>
      <c r="D5" s="422"/>
      <c r="E5" s="422"/>
      <c r="F5" s="422"/>
    </row>
    <row r="6" spans="1:6" ht="15.75" customHeight="1" x14ac:dyDescent="0.2">
      <c r="A6" s="423" t="s">
        <v>2</v>
      </c>
      <c r="B6" s="425" t="s">
        <v>124</v>
      </c>
      <c r="C6" s="425" t="s">
        <v>124</v>
      </c>
      <c r="D6" s="427" t="s">
        <v>150</v>
      </c>
      <c r="E6" s="427" t="s">
        <v>207</v>
      </c>
      <c r="F6" s="427" t="s">
        <v>413</v>
      </c>
    </row>
    <row r="7" spans="1:6" s="71" customFormat="1" ht="16.5" customHeight="1" x14ac:dyDescent="0.2">
      <c r="A7" s="424"/>
      <c r="B7" s="426"/>
      <c r="C7" s="426"/>
      <c r="D7" s="428"/>
      <c r="E7" s="428"/>
      <c r="F7" s="428"/>
    </row>
    <row r="8" spans="1:6" ht="19.5" customHeight="1" x14ac:dyDescent="0.2">
      <c r="A8" s="424"/>
      <c r="B8" s="426"/>
      <c r="C8" s="426"/>
      <c r="D8" s="429"/>
      <c r="E8" s="429"/>
      <c r="F8" s="429"/>
    </row>
    <row r="9" spans="1:6" ht="15.75" customHeight="1" x14ac:dyDescent="0.2">
      <c r="A9" s="33" t="s">
        <v>125</v>
      </c>
      <c r="B9" s="34" t="s">
        <v>4</v>
      </c>
      <c r="C9" s="34"/>
      <c r="D9" s="40">
        <f>SUM(D10:D13)</f>
        <v>18507.449000000001</v>
      </c>
      <c r="E9" s="40">
        <f t="shared" ref="E9:F9" si="0">SUM(E10:E13)</f>
        <v>17974.52</v>
      </c>
      <c r="F9" s="40">
        <f t="shared" si="0"/>
        <v>18420.52</v>
      </c>
    </row>
    <row r="10" spans="1:6" ht="32.25" customHeight="1" x14ac:dyDescent="0.2">
      <c r="A10" s="169" t="s">
        <v>126</v>
      </c>
      <c r="B10" s="168"/>
      <c r="C10" s="168" t="s">
        <v>6</v>
      </c>
      <c r="D10" s="165">
        <f>'приложение 6'!G12</f>
        <v>16712.649000000001</v>
      </c>
      <c r="E10" s="165">
        <f>'приложение 6'!H12</f>
        <v>16424.52</v>
      </c>
      <c r="F10" s="165">
        <f>'приложение 6'!I12</f>
        <v>16820.52</v>
      </c>
    </row>
    <row r="11" spans="1:6" ht="20.25" customHeight="1" x14ac:dyDescent="0.2">
      <c r="A11" s="169" t="s">
        <v>34</v>
      </c>
      <c r="B11" s="168"/>
      <c r="C11" s="168" t="s">
        <v>35</v>
      </c>
      <c r="D11" s="165">
        <f>'приложение 6'!G39</f>
        <v>336.8</v>
      </c>
      <c r="E11" s="165">
        <f>'приложение 6'!H39</f>
        <v>0</v>
      </c>
      <c r="F11" s="165">
        <f>'приложение 6'!I39</f>
        <v>0</v>
      </c>
    </row>
    <row r="12" spans="1:6" ht="30" customHeight="1" x14ac:dyDescent="0.2">
      <c r="A12" s="169" t="s">
        <v>127</v>
      </c>
      <c r="B12" s="168"/>
      <c r="C12" s="168" t="s">
        <v>9</v>
      </c>
      <c r="D12" s="165">
        <f>'приложение 6'!G50</f>
        <v>1000</v>
      </c>
      <c r="E12" s="165">
        <f>'приложение 6'!H50</f>
        <v>1000</v>
      </c>
      <c r="F12" s="165">
        <f>'приложение 6'!I50</f>
        <v>1000</v>
      </c>
    </row>
    <row r="13" spans="1:6" ht="16.5" customHeight="1" x14ac:dyDescent="0.25">
      <c r="A13" s="35" t="s">
        <v>12</v>
      </c>
      <c r="B13" s="36"/>
      <c r="C13" s="36" t="s">
        <v>11</v>
      </c>
      <c r="D13" s="37">
        <f>'приложение 6'!G57</f>
        <v>458</v>
      </c>
      <c r="E13" s="37">
        <f>'приложение 6'!H57</f>
        <v>550</v>
      </c>
      <c r="F13" s="37">
        <f>'приложение 6'!I57</f>
        <v>600</v>
      </c>
    </row>
    <row r="14" spans="1:6" ht="18.75" customHeight="1" x14ac:dyDescent="0.25">
      <c r="A14" s="33" t="s">
        <v>128</v>
      </c>
      <c r="B14" s="34" t="s">
        <v>95</v>
      </c>
      <c r="C14" s="39"/>
      <c r="D14" s="40">
        <f>+D15</f>
        <v>314.60000000000002</v>
      </c>
      <c r="E14" s="40">
        <f>+E15</f>
        <v>328.5</v>
      </c>
      <c r="F14" s="40">
        <f>+F15</f>
        <v>339.9</v>
      </c>
    </row>
    <row r="15" spans="1:6" ht="50.25" customHeight="1" x14ac:dyDescent="0.25">
      <c r="A15" s="35" t="s">
        <v>129</v>
      </c>
      <c r="B15" s="36"/>
      <c r="C15" s="36" t="s">
        <v>26</v>
      </c>
      <c r="D15" s="37">
        <f>'приложение 6'!G67</f>
        <v>314.60000000000002</v>
      </c>
      <c r="E15" s="37">
        <f>'приложение 6'!H67</f>
        <v>328.5</v>
      </c>
      <c r="F15" s="37">
        <f>'приложение 6'!I67</f>
        <v>339.9</v>
      </c>
    </row>
    <row r="16" spans="1:6" ht="27" customHeight="1" x14ac:dyDescent="0.2">
      <c r="A16" s="33" t="s">
        <v>130</v>
      </c>
      <c r="B16" s="34" t="s">
        <v>22</v>
      </c>
      <c r="C16" s="34"/>
      <c r="D16" s="40">
        <f>D17</f>
        <v>900</v>
      </c>
      <c r="E16" s="40">
        <f t="shared" ref="E16:F16" si="1">E17</f>
        <v>700</v>
      </c>
      <c r="F16" s="40">
        <f t="shared" si="1"/>
        <v>700</v>
      </c>
    </row>
    <row r="17" spans="1:6" ht="24.75" customHeight="1" x14ac:dyDescent="0.25">
      <c r="A17" s="41" t="s">
        <v>98</v>
      </c>
      <c r="B17" s="42"/>
      <c r="C17" s="36" t="s">
        <v>31</v>
      </c>
      <c r="D17" s="37">
        <f>'приложение 6'!G75</f>
        <v>900</v>
      </c>
      <c r="E17" s="37">
        <f>'приложение 6'!H75</f>
        <v>700</v>
      </c>
      <c r="F17" s="37">
        <f>'приложение 6'!I75</f>
        <v>700</v>
      </c>
    </row>
    <row r="18" spans="1:6" ht="15.75" customHeight="1" x14ac:dyDescent="0.25">
      <c r="A18" s="33" t="s">
        <v>131</v>
      </c>
      <c r="B18" s="34" t="s">
        <v>100</v>
      </c>
      <c r="C18" s="39"/>
      <c r="D18" s="40">
        <f>SUM(D19:D20)</f>
        <v>10175.105</v>
      </c>
      <c r="E18" s="40">
        <f>SUM(E19:E20)</f>
        <v>10715</v>
      </c>
      <c r="F18" s="40">
        <f>SUM(F19:F20)</f>
        <v>21064.364000000001</v>
      </c>
    </row>
    <row r="19" spans="1:6" ht="17.25" customHeight="1" x14ac:dyDescent="0.25">
      <c r="A19" s="35" t="s">
        <v>132</v>
      </c>
      <c r="B19" s="36"/>
      <c r="C19" s="36" t="s">
        <v>23</v>
      </c>
      <c r="D19" s="44">
        <f>'приложение 6'!G83</f>
        <v>9520.1049999999996</v>
      </c>
      <c r="E19" s="44">
        <f>'приложение 6'!H83</f>
        <v>10410</v>
      </c>
      <c r="F19" s="44">
        <f>'приложение 6'!I83</f>
        <v>20759.364000000001</v>
      </c>
    </row>
    <row r="20" spans="1:6" ht="15" customHeight="1" x14ac:dyDescent="0.25">
      <c r="A20" s="35" t="s">
        <v>102</v>
      </c>
      <c r="B20" s="36"/>
      <c r="C20" s="36" t="s">
        <v>13</v>
      </c>
      <c r="D20" s="44">
        <f>'приложение 6'!G99</f>
        <v>655</v>
      </c>
      <c r="E20" s="44">
        <f>'приложение 6'!H100</f>
        <v>305</v>
      </c>
      <c r="F20" s="44">
        <f>'приложение 6'!I100</f>
        <v>305</v>
      </c>
    </row>
    <row r="21" spans="1:6" s="21" customFormat="1" ht="13.5" customHeight="1" x14ac:dyDescent="0.2">
      <c r="A21" s="45" t="s">
        <v>133</v>
      </c>
      <c r="B21" s="43" t="s">
        <v>24</v>
      </c>
      <c r="C21" s="43"/>
      <c r="D21" s="40">
        <f>SUM(D22:D24)</f>
        <v>72254.915779999996</v>
      </c>
      <c r="E21" s="40">
        <f>SUM(E22:E24)</f>
        <v>20571.651870000002</v>
      </c>
      <c r="F21" s="40">
        <f>SUM(F22:F24)</f>
        <v>18827.849999999999</v>
      </c>
    </row>
    <row r="22" spans="1:6" ht="15" x14ac:dyDescent="0.25">
      <c r="A22" s="35" t="s">
        <v>104</v>
      </c>
      <c r="B22" s="36"/>
      <c r="C22" s="36" t="s">
        <v>14</v>
      </c>
      <c r="D22" s="44">
        <f>'приложение 6'!G109</f>
        <v>34375.290859999994</v>
      </c>
      <c r="E22" s="44">
        <f>'приложение 6'!H109</f>
        <v>1488.52</v>
      </c>
      <c r="F22" s="44">
        <f>'приложение 6'!I109</f>
        <v>1492.85</v>
      </c>
    </row>
    <row r="23" spans="1:6" ht="15" x14ac:dyDescent="0.25">
      <c r="A23" s="35" t="s">
        <v>105</v>
      </c>
      <c r="B23" s="36"/>
      <c r="C23" s="36" t="s">
        <v>27</v>
      </c>
      <c r="D23" s="44">
        <f>'приложение 6'!G137</f>
        <v>159.86000000000001</v>
      </c>
      <c r="E23" s="44">
        <f>'приложение 6'!H137</f>
        <v>35</v>
      </c>
      <c r="F23" s="44">
        <f>'приложение 6'!I137</f>
        <v>35</v>
      </c>
    </row>
    <row r="24" spans="1:6" ht="15" x14ac:dyDescent="0.25">
      <c r="A24" s="35" t="s">
        <v>106</v>
      </c>
      <c r="B24" s="36"/>
      <c r="C24" s="36" t="s">
        <v>15</v>
      </c>
      <c r="D24" s="44">
        <f>'приложение 6'!G147</f>
        <v>37719.764920000001</v>
      </c>
      <c r="E24" s="44">
        <f>'приложение 6'!H147</f>
        <v>19048.131870000001</v>
      </c>
      <c r="F24" s="44">
        <f>'приложение 6'!I148</f>
        <v>17300</v>
      </c>
    </row>
    <row r="25" spans="1:6" s="21" customFormat="1" ht="14.45" customHeight="1" x14ac:dyDescent="0.2">
      <c r="A25" s="45" t="s">
        <v>134</v>
      </c>
      <c r="B25" s="43" t="s">
        <v>28</v>
      </c>
      <c r="C25" s="43"/>
      <c r="D25" s="40">
        <f>+D26</f>
        <v>681.5</v>
      </c>
      <c r="E25" s="40">
        <f>+E26</f>
        <v>300</v>
      </c>
      <c r="F25" s="40">
        <f>+F26</f>
        <v>400</v>
      </c>
    </row>
    <row r="26" spans="1:6" s="21" customFormat="1" ht="29.25" customHeight="1" x14ac:dyDescent="0.25">
      <c r="A26" s="163" t="s">
        <v>108</v>
      </c>
      <c r="B26" s="38"/>
      <c r="C26" s="164" t="s">
        <v>16</v>
      </c>
      <c r="D26" s="165">
        <f>'приложение 6'!G174</f>
        <v>681.5</v>
      </c>
      <c r="E26" s="165">
        <f>'приложение 6'!H174</f>
        <v>300</v>
      </c>
      <c r="F26" s="165">
        <f>'приложение 6'!I174</f>
        <v>400</v>
      </c>
    </row>
    <row r="27" spans="1:6" ht="27.75" customHeight="1" x14ac:dyDescent="0.2">
      <c r="A27" s="33" t="s">
        <v>135</v>
      </c>
      <c r="B27" s="34" t="s">
        <v>17</v>
      </c>
      <c r="C27" s="34"/>
      <c r="D27" s="40">
        <f>D28</f>
        <v>11500.339</v>
      </c>
      <c r="E27" s="40">
        <f t="shared" ref="E27:F27" si="2">E28</f>
        <v>11065.2</v>
      </c>
      <c r="F27" s="40">
        <f t="shared" si="2"/>
        <v>11125.2006</v>
      </c>
    </row>
    <row r="28" spans="1:6" ht="15" x14ac:dyDescent="0.25">
      <c r="A28" s="46" t="s">
        <v>136</v>
      </c>
      <c r="B28" s="47"/>
      <c r="C28" s="36" t="s">
        <v>18</v>
      </c>
      <c r="D28" s="37">
        <f>'приложение 6'!G184</f>
        <v>11500.339</v>
      </c>
      <c r="E28" s="37">
        <f>'приложение 6'!H184</f>
        <v>11065.2</v>
      </c>
      <c r="F28" s="37">
        <f>'приложение 6'!I184</f>
        <v>11125.2006</v>
      </c>
    </row>
    <row r="29" spans="1:6" ht="15" x14ac:dyDescent="0.25">
      <c r="A29" s="33" t="s">
        <v>137</v>
      </c>
      <c r="B29" s="34" t="s">
        <v>21</v>
      </c>
      <c r="C29" s="39"/>
      <c r="D29" s="40">
        <f>SUM(D30:D30)</f>
        <v>899.96799999999996</v>
      </c>
      <c r="E29" s="40">
        <f>SUM(E30:E30)</f>
        <v>920.82799999999997</v>
      </c>
      <c r="F29" s="40">
        <f>SUM(F30:F30)</f>
        <v>957.66099999999994</v>
      </c>
    </row>
    <row r="30" spans="1:6" s="31" customFormat="1" ht="35.25" customHeight="1" x14ac:dyDescent="0.2">
      <c r="A30" s="166" t="s">
        <v>138</v>
      </c>
      <c r="B30" s="167"/>
      <c r="C30" s="168" t="s">
        <v>19</v>
      </c>
      <c r="D30" s="165">
        <f>'приложение 6'!G200</f>
        <v>899.96799999999996</v>
      </c>
      <c r="E30" s="165">
        <f>'приложение 6'!H200</f>
        <v>920.82799999999997</v>
      </c>
      <c r="F30" s="165">
        <f>'приложение 6'!I200</f>
        <v>957.66099999999994</v>
      </c>
    </row>
    <row r="31" spans="1:6" ht="27.75" customHeight="1" x14ac:dyDescent="0.2">
      <c r="A31" s="33" t="s">
        <v>139</v>
      </c>
      <c r="B31" s="34" t="s">
        <v>112</v>
      </c>
      <c r="C31" s="34"/>
      <c r="D31" s="40">
        <f>+D32</f>
        <v>990</v>
      </c>
      <c r="E31" s="40">
        <f>E32</f>
        <v>1100</v>
      </c>
      <c r="F31" s="40">
        <f>F32</f>
        <v>1000</v>
      </c>
    </row>
    <row r="32" spans="1:6" ht="15.75" customHeight="1" x14ac:dyDescent="0.25">
      <c r="A32" s="35" t="s">
        <v>140</v>
      </c>
      <c r="B32" s="36"/>
      <c r="C32" s="36" t="s">
        <v>33</v>
      </c>
      <c r="D32" s="37">
        <f>'приложение 6'!G208</f>
        <v>990</v>
      </c>
      <c r="E32" s="37">
        <f>'приложение 6'!H208</f>
        <v>1100</v>
      </c>
      <c r="F32" s="37">
        <f>'приложение 6'!I208</f>
        <v>1000</v>
      </c>
    </row>
    <row r="33" spans="1:6" ht="16.5" hidden="1" customHeight="1" x14ac:dyDescent="0.25">
      <c r="A33" s="35" t="s">
        <v>141</v>
      </c>
      <c r="B33" s="36" t="s">
        <v>142</v>
      </c>
      <c r="C33" s="36" t="s">
        <v>142</v>
      </c>
      <c r="D33" s="37" t="e">
        <f>#REF!+#REF!+#REF!</f>
        <v>#REF!</v>
      </c>
      <c r="E33" s="37" t="e">
        <f>D33+#REF!+#REF!</f>
        <v>#REF!</v>
      </c>
      <c r="F33" s="37" t="e">
        <f>#REF!+#REF!+#REF!</f>
        <v>#REF!</v>
      </c>
    </row>
    <row r="34" spans="1:6" ht="24" hidden="1" customHeight="1" thickBot="1" x14ac:dyDescent="0.3">
      <c r="A34" s="35" t="s">
        <v>143</v>
      </c>
      <c r="B34" s="36" t="s">
        <v>144</v>
      </c>
      <c r="C34" s="36" t="s">
        <v>144</v>
      </c>
      <c r="D34" s="37" t="e">
        <f>#REF!+#REF!+#REF!</f>
        <v>#REF!</v>
      </c>
      <c r="E34" s="37" t="e">
        <f>D34+#REF!+#REF!</f>
        <v>#REF!</v>
      </c>
      <c r="F34" s="37" t="e">
        <f>#REF!+#REF!+#REF!</f>
        <v>#REF!</v>
      </c>
    </row>
    <row r="35" spans="1:6" ht="12.75" hidden="1" customHeight="1" thickBot="1" x14ac:dyDescent="0.3">
      <c r="A35" s="35" t="s">
        <v>145</v>
      </c>
      <c r="B35" s="36" t="s">
        <v>146</v>
      </c>
      <c r="C35" s="36" t="s">
        <v>146</v>
      </c>
      <c r="D35" s="37" t="e">
        <f>#REF!+#REF!+#REF!</f>
        <v>#REF!</v>
      </c>
      <c r="E35" s="37" t="e">
        <f>D35+#REF!+#REF!</f>
        <v>#REF!</v>
      </c>
      <c r="F35" s="37" t="e">
        <f>#REF!+#REF!+#REF!</f>
        <v>#REF!</v>
      </c>
    </row>
    <row r="36" spans="1:6" s="21" customFormat="1" ht="16.5" customHeight="1" thickBot="1" x14ac:dyDescent="0.25">
      <c r="A36" s="48" t="s">
        <v>147</v>
      </c>
      <c r="B36" s="49"/>
      <c r="C36" s="49"/>
      <c r="D36" s="50">
        <f>D31+D29+D27+D25+D21+D18+D16+D14+D9</f>
        <v>116223.87677999999</v>
      </c>
      <c r="E36" s="50">
        <f t="shared" ref="E36:F36" si="3">E31+E29+E27+E25+E21+E18+E16+E14+E9</f>
        <v>63675.699869999997</v>
      </c>
      <c r="F36" s="50">
        <f t="shared" si="3"/>
        <v>72835.495599999995</v>
      </c>
    </row>
    <row r="37" spans="1:6" ht="13.5" hidden="1" customHeight="1" thickBot="1" x14ac:dyDescent="0.25">
      <c r="A37" s="51" t="s">
        <v>148</v>
      </c>
      <c r="B37" s="52"/>
      <c r="C37" s="52"/>
      <c r="D37" s="52"/>
    </row>
    <row r="38" spans="1:6" s="55" customFormat="1" ht="12.75" hidden="1" customHeight="1" x14ac:dyDescent="0.2">
      <c r="A38" s="53" t="s">
        <v>149</v>
      </c>
      <c r="B38" s="54"/>
      <c r="C38" s="54"/>
      <c r="D38" s="54"/>
    </row>
    <row r="39" spans="1:6" ht="7.5" customHeight="1" x14ac:dyDescent="0.2"/>
    <row r="40" spans="1:6" ht="12.75" customHeight="1" x14ac:dyDescent="0.25">
      <c r="A40" s="56"/>
    </row>
    <row r="41" spans="1:6" ht="15" customHeight="1" x14ac:dyDescent="0.2">
      <c r="A41" s="57"/>
    </row>
    <row r="42" spans="1:6" ht="15" customHeight="1" x14ac:dyDescent="0.2">
      <c r="A42" s="57"/>
    </row>
    <row r="43" spans="1:6" ht="15" customHeight="1" x14ac:dyDescent="0.25">
      <c r="A43" s="58"/>
    </row>
    <row r="44" spans="1:6" ht="15" customHeight="1" x14ac:dyDescent="0.25">
      <c r="A44" s="59"/>
    </row>
    <row r="45" spans="1:6" ht="12.75" customHeight="1" x14ac:dyDescent="0.25">
      <c r="A45" s="60"/>
    </row>
    <row r="46" spans="1:6" ht="12.75" customHeight="1" x14ac:dyDescent="0.25">
      <c r="A46" s="60"/>
    </row>
    <row r="48" spans="1:6" ht="15" x14ac:dyDescent="0.25">
      <c r="A48" s="60"/>
    </row>
    <row r="49" spans="1:1" ht="15" x14ac:dyDescent="0.25">
      <c r="A49" s="59"/>
    </row>
    <row r="50" spans="1:1" ht="15" x14ac:dyDescent="0.25">
      <c r="A50" s="60"/>
    </row>
    <row r="51" spans="1:1" ht="15" x14ac:dyDescent="0.25">
      <c r="A51" s="60"/>
    </row>
    <row r="53" spans="1:1" ht="15" x14ac:dyDescent="0.25">
      <c r="A53" s="60"/>
    </row>
  </sheetData>
  <mergeCells count="7">
    <mergeCell ref="A5:F5"/>
    <mergeCell ref="A6:A8"/>
    <mergeCell ref="B6:B8"/>
    <mergeCell ref="C6:C8"/>
    <mergeCell ref="E6:E8"/>
    <mergeCell ref="F6:F8"/>
    <mergeCell ref="D6:D8"/>
  </mergeCells>
  <pageMargins left="0.70866141732283472" right="0" top="0" bottom="0" header="0" footer="0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3963E9-CA16-4BB5-B2D2-8F73862598AF}">
  <dimension ref="A1:J189"/>
  <sheetViews>
    <sheetView zoomScaleNormal="100" workbookViewId="0">
      <selection activeCell="G62" sqref="G62:H62"/>
    </sheetView>
  </sheetViews>
  <sheetFormatPr defaultRowHeight="15" x14ac:dyDescent="0.25"/>
  <cols>
    <col min="1" max="1" width="38.42578125" style="316" customWidth="1"/>
    <col min="2" max="2" width="17.42578125" style="316" customWidth="1"/>
    <col min="3" max="3" width="5.5703125" style="316" customWidth="1"/>
    <col min="4" max="4" width="4.7109375" style="316" customWidth="1"/>
    <col min="5" max="5" width="5.85546875" style="316" customWidth="1"/>
    <col min="6" max="6" width="13.28515625" style="316" customWidth="1"/>
    <col min="7" max="7" width="12.140625" style="316" customWidth="1"/>
    <col min="8" max="8" width="12.7109375" style="316" customWidth="1"/>
    <col min="9" max="16384" width="9.140625" style="316"/>
  </cols>
  <sheetData>
    <row r="1" spans="1:8" x14ac:dyDescent="0.25">
      <c r="F1" s="72"/>
      <c r="G1" s="313"/>
      <c r="H1" s="314" t="s">
        <v>428</v>
      </c>
    </row>
    <row r="2" spans="1:8" x14ac:dyDescent="0.25">
      <c r="F2" s="72"/>
      <c r="G2" s="313"/>
      <c r="H2" s="78" t="s">
        <v>152</v>
      </c>
    </row>
    <row r="3" spans="1:8" x14ac:dyDescent="0.25">
      <c r="F3" s="72"/>
      <c r="G3" s="313"/>
      <c r="H3" s="78" t="s">
        <v>88</v>
      </c>
    </row>
    <row r="4" spans="1:8" ht="15.75" x14ac:dyDescent="0.25">
      <c r="A4" s="310"/>
      <c r="B4" s="310"/>
      <c r="C4" s="310"/>
      <c r="D4" s="310"/>
      <c r="E4" s="310"/>
      <c r="F4" s="72"/>
      <c r="G4" s="313"/>
      <c r="H4" s="78" t="s">
        <v>399</v>
      </c>
    </row>
    <row r="6" spans="1:8" ht="72" customHeight="1" x14ac:dyDescent="0.25">
      <c r="A6" s="430" t="s">
        <v>429</v>
      </c>
      <c r="B6" s="430"/>
      <c r="C6" s="430"/>
      <c r="D6" s="430"/>
      <c r="E6" s="430"/>
      <c r="F6" s="430"/>
      <c r="G6" s="430"/>
      <c r="H6" s="430"/>
    </row>
    <row r="7" spans="1:8" x14ac:dyDescent="0.25">
      <c r="A7" s="431" t="s">
        <v>248</v>
      </c>
      <c r="B7" s="431" t="s">
        <v>1</v>
      </c>
      <c r="C7" s="431" t="s">
        <v>0</v>
      </c>
      <c r="D7" s="432" t="s">
        <v>395</v>
      </c>
      <c r="E7" s="433"/>
      <c r="F7" s="431" t="s">
        <v>185</v>
      </c>
      <c r="G7" s="431" t="s">
        <v>208</v>
      </c>
      <c r="H7" s="431" t="s">
        <v>424</v>
      </c>
    </row>
    <row r="8" spans="1:8" x14ac:dyDescent="0.25">
      <c r="A8" s="431"/>
      <c r="B8" s="431" t="s">
        <v>398</v>
      </c>
      <c r="C8" s="431" t="s">
        <v>397</v>
      </c>
      <c r="D8" s="434"/>
      <c r="E8" s="435"/>
      <c r="F8" s="431" t="s">
        <v>117</v>
      </c>
      <c r="G8" s="431" t="s">
        <v>117</v>
      </c>
      <c r="H8" s="431" t="s">
        <v>117</v>
      </c>
    </row>
    <row r="9" spans="1:8" ht="31.5" x14ac:dyDescent="0.25">
      <c r="A9" s="340" t="s">
        <v>250</v>
      </c>
      <c r="B9" s="341" t="s">
        <v>249</v>
      </c>
      <c r="C9" s="342"/>
      <c r="D9" s="341"/>
      <c r="E9" s="341"/>
      <c r="F9" s="343">
        <f>F10+F38+F79</f>
        <v>20722.830000000002</v>
      </c>
      <c r="G9" s="343">
        <f>G10+G38+G79</f>
        <v>19611.368000000002</v>
      </c>
      <c r="H9" s="343">
        <f t="shared" ref="H9" si="0">H10+H38+H79</f>
        <v>20109.931</v>
      </c>
    </row>
    <row r="10" spans="1:8" ht="31.5" x14ac:dyDescent="0.25">
      <c r="A10" s="69" t="s">
        <v>252</v>
      </c>
      <c r="B10" s="70" t="s">
        <v>251</v>
      </c>
      <c r="C10" s="344"/>
      <c r="D10" s="70"/>
      <c r="E10" s="70"/>
      <c r="F10" s="349">
        <f>F11+F26</f>
        <v>16616.650000000001</v>
      </c>
      <c r="G10" s="349">
        <f>G11+G26</f>
        <v>16324.52</v>
      </c>
      <c r="H10" s="349">
        <f>H11+H26</f>
        <v>16720.52</v>
      </c>
    </row>
    <row r="11" spans="1:8" ht="47.25" x14ac:dyDescent="0.25">
      <c r="A11" s="69" t="s">
        <v>258</v>
      </c>
      <c r="B11" s="70" t="s">
        <v>257</v>
      </c>
      <c r="C11" s="344"/>
      <c r="D11" s="70"/>
      <c r="E11" s="70"/>
      <c r="F11" s="345">
        <f>F12</f>
        <v>3653.65</v>
      </c>
      <c r="G11" s="345">
        <f>G12</f>
        <v>2973.52</v>
      </c>
      <c r="H11" s="345">
        <f t="shared" ref="H11" si="1">H12</f>
        <v>2973.52</v>
      </c>
    </row>
    <row r="12" spans="1:8" ht="31.5" x14ac:dyDescent="0.25">
      <c r="A12" s="69" t="s">
        <v>260</v>
      </c>
      <c r="B12" s="70" t="s">
        <v>259</v>
      </c>
      <c r="C12" s="344"/>
      <c r="D12" s="70"/>
      <c r="E12" s="70"/>
      <c r="F12" s="345">
        <f>F13+F20+F23</f>
        <v>3653.65</v>
      </c>
      <c r="G12" s="345">
        <f>G13+G20+G23</f>
        <v>2973.52</v>
      </c>
      <c r="H12" s="345">
        <f t="shared" ref="H12" si="2">H13+H20+H23</f>
        <v>2973.52</v>
      </c>
    </row>
    <row r="13" spans="1:8" ht="31.5" x14ac:dyDescent="0.25">
      <c r="A13" s="69" t="s">
        <v>252</v>
      </c>
      <c r="B13" s="70" t="s">
        <v>209</v>
      </c>
      <c r="C13" s="344"/>
      <c r="D13" s="70"/>
      <c r="E13" s="70"/>
      <c r="F13" s="345">
        <f>F14+F16+F18</f>
        <v>3580.13</v>
      </c>
      <c r="G13" s="345">
        <f>G14+G16+G18</f>
        <v>2938</v>
      </c>
      <c r="H13" s="345">
        <f t="shared" ref="H13" si="3">H14+H16+H18</f>
        <v>2938</v>
      </c>
    </row>
    <row r="14" spans="1:8" ht="47.25" x14ac:dyDescent="0.25">
      <c r="A14" s="69" t="s">
        <v>379</v>
      </c>
      <c r="B14" s="70" t="s">
        <v>209</v>
      </c>
      <c r="C14" s="344" t="s">
        <v>378</v>
      </c>
      <c r="D14" s="70"/>
      <c r="E14" s="70"/>
      <c r="F14" s="345">
        <f>F15</f>
        <v>3512.13</v>
      </c>
      <c r="G14" s="345">
        <f t="shared" ref="G14:H14" si="4">G15</f>
        <v>2870</v>
      </c>
      <c r="H14" s="345">
        <f t="shared" si="4"/>
        <v>2870</v>
      </c>
    </row>
    <row r="15" spans="1:8" ht="94.5" x14ac:dyDescent="0.25">
      <c r="A15" s="69" t="s">
        <v>7</v>
      </c>
      <c r="B15" s="70" t="s">
        <v>209</v>
      </c>
      <c r="C15" s="344" t="s">
        <v>378</v>
      </c>
      <c r="D15" s="70" t="s">
        <v>171</v>
      </c>
      <c r="E15" s="70" t="s">
        <v>169</v>
      </c>
      <c r="F15" s="345">
        <v>3512.13</v>
      </c>
      <c r="G15" s="345">
        <v>2870</v>
      </c>
      <c r="H15" s="345">
        <v>2870</v>
      </c>
    </row>
    <row r="16" spans="1:8" ht="15.75" x14ac:dyDescent="0.25">
      <c r="A16" s="69" t="s">
        <v>29</v>
      </c>
      <c r="B16" s="70" t="s">
        <v>209</v>
      </c>
      <c r="C16" s="344" t="s">
        <v>30</v>
      </c>
      <c r="D16" s="70"/>
      <c r="E16" s="70"/>
      <c r="F16" s="345">
        <f>F17</f>
        <v>50</v>
      </c>
      <c r="G16" s="345">
        <f t="shared" ref="G16:H16" si="5">G17</f>
        <v>50</v>
      </c>
      <c r="H16" s="345">
        <f t="shared" si="5"/>
        <v>50</v>
      </c>
    </row>
    <row r="17" spans="1:8" ht="94.5" x14ac:dyDescent="0.25">
      <c r="A17" s="69" t="s">
        <v>7</v>
      </c>
      <c r="B17" s="70" t="s">
        <v>209</v>
      </c>
      <c r="C17" s="344" t="s">
        <v>30</v>
      </c>
      <c r="D17" s="70" t="s">
        <v>171</v>
      </c>
      <c r="E17" s="70" t="s">
        <v>169</v>
      </c>
      <c r="F17" s="345">
        <v>50</v>
      </c>
      <c r="G17" s="345">
        <v>50</v>
      </c>
      <c r="H17" s="345">
        <v>50</v>
      </c>
    </row>
    <row r="18" spans="1:8" ht="31.5" x14ac:dyDescent="0.25">
      <c r="A18" s="69" t="s">
        <v>381</v>
      </c>
      <c r="B18" s="70" t="s">
        <v>209</v>
      </c>
      <c r="C18" s="344" t="s">
        <v>380</v>
      </c>
      <c r="D18" s="70"/>
      <c r="E18" s="70"/>
      <c r="F18" s="345">
        <f>F19</f>
        <v>18</v>
      </c>
      <c r="G18" s="345">
        <f t="shared" ref="G18:H18" si="6">G19</f>
        <v>18</v>
      </c>
      <c r="H18" s="345">
        <f t="shared" si="6"/>
        <v>18</v>
      </c>
    </row>
    <row r="19" spans="1:8" ht="94.5" x14ac:dyDescent="0.25">
      <c r="A19" s="69" t="s">
        <v>7</v>
      </c>
      <c r="B19" s="70" t="s">
        <v>209</v>
      </c>
      <c r="C19" s="344" t="s">
        <v>380</v>
      </c>
      <c r="D19" s="70" t="s">
        <v>171</v>
      </c>
      <c r="E19" s="70" t="s">
        <v>169</v>
      </c>
      <c r="F19" s="345">
        <v>18</v>
      </c>
      <c r="G19" s="345">
        <v>18</v>
      </c>
      <c r="H19" s="345">
        <v>18</v>
      </c>
    </row>
    <row r="20" spans="1:8" ht="31.5" x14ac:dyDescent="0.25">
      <c r="A20" s="69" t="s">
        <v>261</v>
      </c>
      <c r="B20" s="70" t="s">
        <v>210</v>
      </c>
      <c r="C20" s="344"/>
      <c r="D20" s="70"/>
      <c r="E20" s="70"/>
      <c r="F20" s="345">
        <f>F21</f>
        <v>70</v>
      </c>
      <c r="G20" s="345">
        <f t="shared" ref="G20:H21" si="7">G21</f>
        <v>32</v>
      </c>
      <c r="H20" s="345">
        <f t="shared" si="7"/>
        <v>32</v>
      </c>
    </row>
    <row r="21" spans="1:8" ht="47.25" x14ac:dyDescent="0.25">
      <c r="A21" s="69" t="s">
        <v>379</v>
      </c>
      <c r="B21" s="70" t="s">
        <v>210</v>
      </c>
      <c r="C21" s="344" t="s">
        <v>378</v>
      </c>
      <c r="D21" s="70"/>
      <c r="E21" s="70"/>
      <c r="F21" s="345">
        <f>F22</f>
        <v>70</v>
      </c>
      <c r="G21" s="345">
        <f t="shared" si="7"/>
        <v>32</v>
      </c>
      <c r="H21" s="345">
        <f t="shared" si="7"/>
        <v>32</v>
      </c>
    </row>
    <row r="22" spans="1:8" ht="94.5" x14ac:dyDescent="0.25">
      <c r="A22" s="69" t="s">
        <v>7</v>
      </c>
      <c r="B22" s="70" t="s">
        <v>210</v>
      </c>
      <c r="C22" s="344" t="s">
        <v>378</v>
      </c>
      <c r="D22" s="70" t="s">
        <v>171</v>
      </c>
      <c r="E22" s="70" t="s">
        <v>169</v>
      </c>
      <c r="F22" s="345">
        <f>10+60</f>
        <v>70</v>
      </c>
      <c r="G22" s="345">
        <v>32</v>
      </c>
      <c r="H22" s="345">
        <v>32</v>
      </c>
    </row>
    <row r="23" spans="1:8" ht="31.5" x14ac:dyDescent="0.25">
      <c r="A23" s="69" t="s">
        <v>262</v>
      </c>
      <c r="B23" s="70" t="s">
        <v>211</v>
      </c>
      <c r="C23" s="344"/>
      <c r="D23" s="70"/>
      <c r="E23" s="70"/>
      <c r="F23" s="345">
        <f>F24</f>
        <v>3.52</v>
      </c>
      <c r="G23" s="345">
        <f t="shared" ref="G23:H24" si="8">G24</f>
        <v>3.52</v>
      </c>
      <c r="H23" s="345">
        <f t="shared" si="8"/>
        <v>3.52</v>
      </c>
    </row>
    <row r="24" spans="1:8" ht="47.25" x14ac:dyDescent="0.25">
      <c r="A24" s="69" t="s">
        <v>379</v>
      </c>
      <c r="B24" s="70" t="s">
        <v>211</v>
      </c>
      <c r="C24" s="344" t="s">
        <v>378</v>
      </c>
      <c r="D24" s="70"/>
      <c r="E24" s="70"/>
      <c r="F24" s="345">
        <f>F25</f>
        <v>3.52</v>
      </c>
      <c r="G24" s="345">
        <f t="shared" si="8"/>
        <v>3.52</v>
      </c>
      <c r="H24" s="345">
        <f t="shared" si="8"/>
        <v>3.52</v>
      </c>
    </row>
    <row r="25" spans="1:8" ht="94.5" x14ac:dyDescent="0.25">
      <c r="A25" s="69" t="s">
        <v>7</v>
      </c>
      <c r="B25" s="70" t="s">
        <v>211</v>
      </c>
      <c r="C25" s="344" t="s">
        <v>378</v>
      </c>
      <c r="D25" s="70" t="s">
        <v>171</v>
      </c>
      <c r="E25" s="70" t="s">
        <v>169</v>
      </c>
      <c r="F25" s="345">
        <v>3.52</v>
      </c>
      <c r="G25" s="345">
        <v>3.52</v>
      </c>
      <c r="H25" s="345">
        <v>3.52</v>
      </c>
    </row>
    <row r="26" spans="1:8" ht="31.5" x14ac:dyDescent="0.25">
      <c r="A26" s="69" t="s">
        <v>254</v>
      </c>
      <c r="B26" s="70" t="s">
        <v>253</v>
      </c>
      <c r="C26" s="344"/>
      <c r="D26" s="70"/>
      <c r="E26" s="70"/>
      <c r="F26" s="345">
        <f>F27+F34</f>
        <v>12963</v>
      </c>
      <c r="G26" s="345">
        <f t="shared" ref="G26:H26" si="9">G27+G34</f>
        <v>13351</v>
      </c>
      <c r="H26" s="345">
        <f t="shared" si="9"/>
        <v>13747</v>
      </c>
    </row>
    <row r="27" spans="1:8" ht="31.5" x14ac:dyDescent="0.25">
      <c r="A27" s="69" t="s">
        <v>264</v>
      </c>
      <c r="B27" s="70" t="s">
        <v>263</v>
      </c>
      <c r="C27" s="344"/>
      <c r="D27" s="70"/>
      <c r="E27" s="70"/>
      <c r="F27" s="345">
        <f>F28+F31</f>
        <v>11430</v>
      </c>
      <c r="G27" s="345">
        <f t="shared" ref="G27:H27" si="10">G28+G31</f>
        <v>11818</v>
      </c>
      <c r="H27" s="345">
        <f t="shared" si="10"/>
        <v>12214</v>
      </c>
    </row>
    <row r="28" spans="1:8" ht="31.5" x14ac:dyDescent="0.25">
      <c r="A28" s="69" t="s">
        <v>264</v>
      </c>
      <c r="B28" s="70" t="s">
        <v>212</v>
      </c>
      <c r="C28" s="344"/>
      <c r="D28" s="70"/>
      <c r="E28" s="70"/>
      <c r="F28" s="345">
        <f>F29</f>
        <v>9605</v>
      </c>
      <c r="G28" s="345">
        <f t="shared" ref="G28:H29" si="11">G29</f>
        <v>9865</v>
      </c>
      <c r="H28" s="345">
        <f t="shared" si="11"/>
        <v>10130</v>
      </c>
    </row>
    <row r="29" spans="1:8" ht="47.25" x14ac:dyDescent="0.25">
      <c r="A29" s="69" t="s">
        <v>383</v>
      </c>
      <c r="B29" s="70" t="s">
        <v>212</v>
      </c>
      <c r="C29" s="344" t="s">
        <v>382</v>
      </c>
      <c r="D29" s="70"/>
      <c r="E29" s="70"/>
      <c r="F29" s="345">
        <f>F30</f>
        <v>9605</v>
      </c>
      <c r="G29" s="345">
        <f t="shared" si="11"/>
        <v>9865</v>
      </c>
      <c r="H29" s="345">
        <f t="shared" si="11"/>
        <v>10130</v>
      </c>
    </row>
    <row r="30" spans="1:8" ht="94.5" x14ac:dyDescent="0.25">
      <c r="A30" s="69" t="s">
        <v>7</v>
      </c>
      <c r="B30" s="70" t="s">
        <v>212</v>
      </c>
      <c r="C30" s="344" t="s">
        <v>382</v>
      </c>
      <c r="D30" s="70" t="s">
        <v>171</v>
      </c>
      <c r="E30" s="70" t="s">
        <v>169</v>
      </c>
      <c r="F30" s="345">
        <v>9605</v>
      </c>
      <c r="G30" s="345">
        <v>9865</v>
      </c>
      <c r="H30" s="345">
        <v>10130</v>
      </c>
    </row>
    <row r="31" spans="1:8" ht="31.5" x14ac:dyDescent="0.25">
      <c r="A31" s="69" t="s">
        <v>265</v>
      </c>
      <c r="B31" s="70" t="s">
        <v>213</v>
      </c>
      <c r="C31" s="344"/>
      <c r="D31" s="70"/>
      <c r="E31" s="70"/>
      <c r="F31" s="345">
        <f>F32</f>
        <v>1825</v>
      </c>
      <c r="G31" s="345">
        <f t="shared" ref="G31:H31" si="12">G32</f>
        <v>1953</v>
      </c>
      <c r="H31" s="345">
        <f t="shared" si="12"/>
        <v>2084</v>
      </c>
    </row>
    <row r="32" spans="1:8" ht="47.25" x14ac:dyDescent="0.25">
      <c r="A32" s="69" t="s">
        <v>383</v>
      </c>
      <c r="B32" s="70" t="s">
        <v>213</v>
      </c>
      <c r="C32" s="344" t="s">
        <v>382</v>
      </c>
      <c r="D32" s="70"/>
      <c r="E32" s="70"/>
      <c r="F32" s="345">
        <f>F33</f>
        <v>1825</v>
      </c>
      <c r="G32" s="345">
        <f t="shared" ref="G32:H32" si="13">G33</f>
        <v>1953</v>
      </c>
      <c r="H32" s="345">
        <f t="shared" si="13"/>
        <v>2084</v>
      </c>
    </row>
    <row r="33" spans="1:8" ht="94.5" x14ac:dyDescent="0.25">
      <c r="A33" s="69" t="s">
        <v>7</v>
      </c>
      <c r="B33" s="70" t="s">
        <v>213</v>
      </c>
      <c r="C33" s="344" t="s">
        <v>382</v>
      </c>
      <c r="D33" s="70" t="s">
        <v>171</v>
      </c>
      <c r="E33" s="70" t="s">
        <v>169</v>
      </c>
      <c r="F33" s="345">
        <v>1825</v>
      </c>
      <c r="G33" s="345">
        <v>1953</v>
      </c>
      <c r="H33" s="345">
        <v>2084</v>
      </c>
    </row>
    <row r="34" spans="1:8" ht="63" x14ac:dyDescent="0.25">
      <c r="A34" s="69" t="s">
        <v>256</v>
      </c>
      <c r="B34" s="70" t="s">
        <v>255</v>
      </c>
      <c r="C34" s="344"/>
      <c r="D34" s="70"/>
      <c r="E34" s="70"/>
      <c r="F34" s="345">
        <f>F35</f>
        <v>1533</v>
      </c>
      <c r="G34" s="345">
        <f t="shared" ref="G34:H34" si="14">G35</f>
        <v>1533</v>
      </c>
      <c r="H34" s="345">
        <f t="shared" si="14"/>
        <v>1533</v>
      </c>
    </row>
    <row r="35" spans="1:8" ht="50.25" customHeight="1" x14ac:dyDescent="0.25">
      <c r="A35" s="69" t="s">
        <v>256</v>
      </c>
      <c r="B35" s="70" t="s">
        <v>214</v>
      </c>
      <c r="C35" s="344"/>
      <c r="D35" s="70"/>
      <c r="E35" s="70"/>
      <c r="F35" s="345">
        <f>F36</f>
        <v>1533</v>
      </c>
      <c r="G35" s="345">
        <f t="shared" ref="G35:H35" si="15">G36</f>
        <v>1533</v>
      </c>
      <c r="H35" s="345">
        <f t="shared" si="15"/>
        <v>1533</v>
      </c>
    </row>
    <row r="36" spans="1:8" ht="42" customHeight="1" x14ac:dyDescent="0.25">
      <c r="A36" s="69" t="s">
        <v>383</v>
      </c>
      <c r="B36" s="70" t="s">
        <v>214</v>
      </c>
      <c r="C36" s="344" t="s">
        <v>382</v>
      </c>
      <c r="D36" s="70"/>
      <c r="E36" s="70"/>
      <c r="F36" s="345">
        <f>F37</f>
        <v>1533</v>
      </c>
      <c r="G36" s="345">
        <f t="shared" ref="G36:H36" si="16">G37</f>
        <v>1533</v>
      </c>
      <c r="H36" s="345">
        <f t="shared" si="16"/>
        <v>1533</v>
      </c>
    </row>
    <row r="37" spans="1:8" ht="94.5" x14ac:dyDescent="0.25">
      <c r="A37" s="69" t="s">
        <v>7</v>
      </c>
      <c r="B37" s="70" t="s">
        <v>214</v>
      </c>
      <c r="C37" s="344" t="s">
        <v>382</v>
      </c>
      <c r="D37" s="70" t="s">
        <v>171</v>
      </c>
      <c r="E37" s="70" t="s">
        <v>169</v>
      </c>
      <c r="F37" s="345">
        <v>1533</v>
      </c>
      <c r="G37" s="345">
        <v>1533</v>
      </c>
      <c r="H37" s="345">
        <v>1533</v>
      </c>
    </row>
    <row r="38" spans="1:8" ht="15.75" x14ac:dyDescent="0.25">
      <c r="A38" s="69" t="s">
        <v>267</v>
      </c>
      <c r="B38" s="70" t="s">
        <v>266</v>
      </c>
      <c r="C38" s="344"/>
      <c r="D38" s="70"/>
      <c r="E38" s="70"/>
      <c r="F38" s="345">
        <f>F39</f>
        <v>3791.58</v>
      </c>
      <c r="G38" s="345">
        <f t="shared" ref="G38:H38" si="17">G39</f>
        <v>2958.348</v>
      </c>
      <c r="H38" s="345">
        <f t="shared" si="17"/>
        <v>3049.511</v>
      </c>
    </row>
    <row r="39" spans="1:8" ht="55.5" customHeight="1" x14ac:dyDescent="0.25">
      <c r="A39" s="69" t="s">
        <v>8</v>
      </c>
      <c r="B39" s="70" t="s">
        <v>268</v>
      </c>
      <c r="C39" s="344"/>
      <c r="D39" s="70"/>
      <c r="E39" s="70"/>
      <c r="F39" s="345">
        <f>F40+F62</f>
        <v>3791.58</v>
      </c>
      <c r="G39" s="345">
        <f t="shared" ref="G39:H39" si="18">G40+G62</f>
        <v>2958.348</v>
      </c>
      <c r="H39" s="345">
        <f t="shared" si="18"/>
        <v>3049.511</v>
      </c>
    </row>
    <row r="40" spans="1:8" ht="31.5" x14ac:dyDescent="0.25">
      <c r="A40" s="69" t="s">
        <v>425</v>
      </c>
      <c r="B40" s="70" t="s">
        <v>269</v>
      </c>
      <c r="C40" s="344"/>
      <c r="D40" s="70"/>
      <c r="E40" s="70"/>
      <c r="F40" s="345">
        <f>F41+F44+F47+F50+F53+F56+F59</f>
        <v>816.09</v>
      </c>
      <c r="G40" s="345">
        <f t="shared" ref="G40:H40" si="19">G41+G44+G47+G50+G53+G56+G59</f>
        <v>100</v>
      </c>
      <c r="H40" s="345">
        <f t="shared" si="19"/>
        <v>100</v>
      </c>
    </row>
    <row r="41" spans="1:8" ht="47.25" x14ac:dyDescent="0.25">
      <c r="A41" s="69" t="s">
        <v>374</v>
      </c>
      <c r="B41" s="70" t="s">
        <v>375</v>
      </c>
      <c r="C41" s="344"/>
      <c r="D41" s="70"/>
      <c r="E41" s="70"/>
      <c r="F41" s="345">
        <f>F42</f>
        <v>223.43</v>
      </c>
      <c r="G41" s="345">
        <f t="shared" ref="G41:H41" si="20">G42</f>
        <v>0</v>
      </c>
      <c r="H41" s="345">
        <f t="shared" si="20"/>
        <v>0</v>
      </c>
    </row>
    <row r="42" spans="1:8" ht="15.75" x14ac:dyDescent="0.25">
      <c r="A42" s="69" t="s">
        <v>34</v>
      </c>
      <c r="B42" s="70" t="s">
        <v>375</v>
      </c>
      <c r="C42" s="344" t="s">
        <v>384</v>
      </c>
      <c r="D42" s="70"/>
      <c r="E42" s="70"/>
      <c r="F42" s="345">
        <f>F43</f>
        <v>223.43</v>
      </c>
      <c r="G42" s="345">
        <f t="shared" ref="G42:H42" si="21">G43</f>
        <v>0</v>
      </c>
      <c r="H42" s="345">
        <f t="shared" si="21"/>
        <v>0</v>
      </c>
    </row>
    <row r="43" spans="1:8" ht="15.75" x14ac:dyDescent="0.25">
      <c r="A43" s="69" t="s">
        <v>104</v>
      </c>
      <c r="B43" s="70" t="s">
        <v>375</v>
      </c>
      <c r="C43" s="344" t="s">
        <v>384</v>
      </c>
      <c r="D43" s="70" t="s">
        <v>176</v>
      </c>
      <c r="E43" s="70" t="s">
        <v>171</v>
      </c>
      <c r="F43" s="345">
        <v>223.43</v>
      </c>
      <c r="G43" s="345">
        <v>0</v>
      </c>
      <c r="H43" s="345">
        <v>0</v>
      </c>
    </row>
    <row r="44" spans="1:8" ht="63" x14ac:dyDescent="0.25">
      <c r="A44" s="69" t="s">
        <v>271</v>
      </c>
      <c r="B44" s="70" t="s">
        <v>216</v>
      </c>
      <c r="C44" s="344"/>
      <c r="D44" s="70"/>
      <c r="E44" s="70"/>
      <c r="F44" s="345">
        <f>F45</f>
        <v>152.4</v>
      </c>
      <c r="G44" s="345">
        <f t="shared" ref="G44:H44" si="22">G45</f>
        <v>0</v>
      </c>
      <c r="H44" s="345">
        <f t="shared" si="22"/>
        <v>0</v>
      </c>
    </row>
    <row r="45" spans="1:8" ht="15.75" x14ac:dyDescent="0.25">
      <c r="A45" s="69" t="s">
        <v>34</v>
      </c>
      <c r="B45" s="70" t="s">
        <v>216</v>
      </c>
      <c r="C45" s="344" t="s">
        <v>384</v>
      </c>
      <c r="D45" s="70"/>
      <c r="E45" s="70"/>
      <c r="F45" s="345">
        <f>F46</f>
        <v>152.4</v>
      </c>
      <c r="G45" s="345">
        <f t="shared" ref="G45:H45" si="23">G46</f>
        <v>0</v>
      </c>
      <c r="H45" s="345">
        <f t="shared" si="23"/>
        <v>0</v>
      </c>
    </row>
    <row r="46" spans="1:8" ht="78.75" x14ac:dyDescent="0.25">
      <c r="A46" s="69" t="s">
        <v>183</v>
      </c>
      <c r="B46" s="70" t="s">
        <v>216</v>
      </c>
      <c r="C46" s="344" t="s">
        <v>384</v>
      </c>
      <c r="D46" s="70" t="s">
        <v>171</v>
      </c>
      <c r="E46" s="70" t="s">
        <v>182</v>
      </c>
      <c r="F46" s="345">
        <v>152.4</v>
      </c>
      <c r="G46" s="345">
        <v>0</v>
      </c>
      <c r="H46" s="345">
        <v>0</v>
      </c>
    </row>
    <row r="47" spans="1:8" ht="47.25" x14ac:dyDescent="0.25">
      <c r="A47" s="69" t="s">
        <v>426</v>
      </c>
      <c r="B47" s="70" t="s">
        <v>228</v>
      </c>
      <c r="C47" s="344"/>
      <c r="D47" s="70"/>
      <c r="E47" s="70"/>
      <c r="F47" s="345">
        <f>F48</f>
        <v>35</v>
      </c>
      <c r="G47" s="345">
        <f t="shared" ref="G47:H47" si="24">G48</f>
        <v>0</v>
      </c>
      <c r="H47" s="345">
        <f t="shared" si="24"/>
        <v>0</v>
      </c>
    </row>
    <row r="48" spans="1:8" ht="15.75" x14ac:dyDescent="0.25">
      <c r="A48" s="69" t="s">
        <v>34</v>
      </c>
      <c r="B48" s="70" t="s">
        <v>228</v>
      </c>
      <c r="C48" s="344" t="s">
        <v>384</v>
      </c>
      <c r="D48" s="70"/>
      <c r="E48" s="70"/>
      <c r="F48" s="345">
        <f>F49</f>
        <v>35</v>
      </c>
      <c r="G48" s="345">
        <f t="shared" ref="G48:H48" si="25">G49</f>
        <v>0</v>
      </c>
      <c r="H48" s="345">
        <f t="shared" si="25"/>
        <v>0</v>
      </c>
    </row>
    <row r="49" spans="1:8" ht="15.75" x14ac:dyDescent="0.25">
      <c r="A49" s="69" t="s">
        <v>104</v>
      </c>
      <c r="B49" s="70" t="s">
        <v>228</v>
      </c>
      <c r="C49" s="344" t="s">
        <v>384</v>
      </c>
      <c r="D49" s="70" t="s">
        <v>176</v>
      </c>
      <c r="E49" s="70" t="s">
        <v>171</v>
      </c>
      <c r="F49" s="345">
        <v>35</v>
      </c>
      <c r="G49" s="345">
        <v>0</v>
      </c>
      <c r="H49" s="345">
        <v>0</v>
      </c>
    </row>
    <row r="50" spans="1:8" ht="63" x14ac:dyDescent="0.25">
      <c r="A50" s="69" t="s">
        <v>272</v>
      </c>
      <c r="B50" s="70" t="s">
        <v>217</v>
      </c>
      <c r="C50" s="344"/>
      <c r="D50" s="70"/>
      <c r="E50" s="70"/>
      <c r="F50" s="345">
        <f>F51</f>
        <v>61.2</v>
      </c>
      <c r="G50" s="345">
        <f t="shared" ref="G50:H50" si="26">G51</f>
        <v>0</v>
      </c>
      <c r="H50" s="345">
        <f t="shared" si="26"/>
        <v>0</v>
      </c>
    </row>
    <row r="51" spans="1:8" ht="15.75" x14ac:dyDescent="0.25">
      <c r="A51" s="69" t="s">
        <v>34</v>
      </c>
      <c r="B51" s="70" t="s">
        <v>217</v>
      </c>
      <c r="C51" s="344" t="s">
        <v>384</v>
      </c>
      <c r="D51" s="70"/>
      <c r="E51" s="70"/>
      <c r="F51" s="345">
        <f>F52</f>
        <v>61.2</v>
      </c>
      <c r="G51" s="345">
        <f t="shared" ref="G51:H51" si="27">G52</f>
        <v>0</v>
      </c>
      <c r="H51" s="345">
        <f t="shared" si="27"/>
        <v>0</v>
      </c>
    </row>
    <row r="52" spans="1:8" ht="78.75" x14ac:dyDescent="0.25">
      <c r="A52" s="69" t="s">
        <v>183</v>
      </c>
      <c r="B52" s="70" t="s">
        <v>217</v>
      </c>
      <c r="C52" s="344" t="s">
        <v>384</v>
      </c>
      <c r="D52" s="70" t="s">
        <v>171</v>
      </c>
      <c r="E52" s="70" t="s">
        <v>182</v>
      </c>
      <c r="F52" s="345">
        <v>61.2</v>
      </c>
      <c r="G52" s="345">
        <v>0</v>
      </c>
      <c r="H52" s="345">
        <v>0</v>
      </c>
    </row>
    <row r="53" spans="1:8" ht="78.75" x14ac:dyDescent="0.25">
      <c r="A53" s="69" t="s">
        <v>307</v>
      </c>
      <c r="B53" s="70" t="s">
        <v>231</v>
      </c>
      <c r="C53" s="344"/>
      <c r="D53" s="70"/>
      <c r="E53" s="70"/>
      <c r="F53" s="345">
        <f>F54</f>
        <v>124.86</v>
      </c>
      <c r="G53" s="345">
        <f t="shared" ref="G53:H53" si="28">G54</f>
        <v>0</v>
      </c>
      <c r="H53" s="345">
        <f t="shared" si="28"/>
        <v>0</v>
      </c>
    </row>
    <row r="54" spans="1:8" ht="15.75" x14ac:dyDescent="0.25">
      <c r="A54" s="69" t="s">
        <v>34</v>
      </c>
      <c r="B54" s="70" t="s">
        <v>231</v>
      </c>
      <c r="C54" s="344" t="s">
        <v>384</v>
      </c>
      <c r="D54" s="70"/>
      <c r="E54" s="70"/>
      <c r="F54" s="345">
        <f>F55</f>
        <v>124.86</v>
      </c>
      <c r="G54" s="345">
        <f t="shared" ref="G54:H54" si="29">G55</f>
        <v>0</v>
      </c>
      <c r="H54" s="345">
        <f t="shared" si="29"/>
        <v>0</v>
      </c>
    </row>
    <row r="55" spans="1:8" ht="15.75" x14ac:dyDescent="0.25">
      <c r="A55" s="69" t="s">
        <v>105</v>
      </c>
      <c r="B55" s="70" t="s">
        <v>231</v>
      </c>
      <c r="C55" s="344" t="s">
        <v>384</v>
      </c>
      <c r="D55" s="70" t="s">
        <v>176</v>
      </c>
      <c r="E55" s="70" t="s">
        <v>166</v>
      </c>
      <c r="F55" s="345">
        <v>124.86</v>
      </c>
      <c r="G55" s="345">
        <v>0</v>
      </c>
      <c r="H55" s="345">
        <v>0</v>
      </c>
    </row>
    <row r="56" spans="1:8" ht="110.25" x14ac:dyDescent="0.25">
      <c r="A56" s="69" t="s">
        <v>273</v>
      </c>
      <c r="B56" s="70" t="s">
        <v>218</v>
      </c>
      <c r="C56" s="344"/>
      <c r="D56" s="70"/>
      <c r="E56" s="70"/>
      <c r="F56" s="345">
        <f>F57</f>
        <v>123.2</v>
      </c>
      <c r="G56" s="345">
        <f t="shared" ref="G56:H56" si="30">G57</f>
        <v>0</v>
      </c>
      <c r="H56" s="345">
        <f t="shared" si="30"/>
        <v>0</v>
      </c>
    </row>
    <row r="57" spans="1:8" ht="15.75" x14ac:dyDescent="0.25">
      <c r="A57" s="69" t="s">
        <v>34</v>
      </c>
      <c r="B57" s="70" t="s">
        <v>218</v>
      </c>
      <c r="C57" s="344" t="s">
        <v>384</v>
      </c>
      <c r="D57" s="70"/>
      <c r="E57" s="70"/>
      <c r="F57" s="345">
        <f>F58</f>
        <v>123.2</v>
      </c>
      <c r="G57" s="345">
        <f t="shared" ref="G57:H57" si="31">G58</f>
        <v>0</v>
      </c>
      <c r="H57" s="345">
        <f t="shared" si="31"/>
        <v>0</v>
      </c>
    </row>
    <row r="58" spans="1:8" ht="78.75" x14ac:dyDescent="0.25">
      <c r="A58" s="69" t="s">
        <v>183</v>
      </c>
      <c r="B58" s="70" t="s">
        <v>218</v>
      </c>
      <c r="C58" s="344" t="s">
        <v>384</v>
      </c>
      <c r="D58" s="70" t="s">
        <v>171</v>
      </c>
      <c r="E58" s="70" t="s">
        <v>182</v>
      </c>
      <c r="F58" s="345">
        <v>123.2</v>
      </c>
      <c r="G58" s="345">
        <v>0</v>
      </c>
      <c r="H58" s="345">
        <v>0</v>
      </c>
    </row>
    <row r="59" spans="1:8" ht="31.5" x14ac:dyDescent="0.25">
      <c r="A59" s="69" t="s">
        <v>270</v>
      </c>
      <c r="B59" s="70" t="s">
        <v>215</v>
      </c>
      <c r="C59" s="344"/>
      <c r="D59" s="70"/>
      <c r="E59" s="70"/>
      <c r="F59" s="345">
        <f>F60</f>
        <v>96</v>
      </c>
      <c r="G59" s="345">
        <f t="shared" ref="G59:H59" si="32">G60</f>
        <v>100</v>
      </c>
      <c r="H59" s="345">
        <f t="shared" si="32"/>
        <v>100</v>
      </c>
    </row>
    <row r="60" spans="1:8" ht="47.25" x14ac:dyDescent="0.25">
      <c r="A60" s="69" t="s">
        <v>379</v>
      </c>
      <c r="B60" s="70" t="s">
        <v>215</v>
      </c>
      <c r="C60" s="344" t="s">
        <v>378</v>
      </c>
      <c r="D60" s="70"/>
      <c r="E60" s="70"/>
      <c r="F60" s="345">
        <f>F61</f>
        <v>96</v>
      </c>
      <c r="G60" s="345">
        <f t="shared" ref="G60:H60" si="33">G61</f>
        <v>100</v>
      </c>
      <c r="H60" s="345">
        <f t="shared" si="33"/>
        <v>100</v>
      </c>
    </row>
    <row r="61" spans="1:8" ht="94.5" x14ac:dyDescent="0.25">
      <c r="A61" s="69" t="s">
        <v>7</v>
      </c>
      <c r="B61" s="70" t="s">
        <v>215</v>
      </c>
      <c r="C61" s="344" t="s">
        <v>378</v>
      </c>
      <c r="D61" s="70" t="s">
        <v>171</v>
      </c>
      <c r="E61" s="70" t="s">
        <v>169</v>
      </c>
      <c r="F61" s="345">
        <f>16+80</f>
        <v>96</v>
      </c>
      <c r="G61" s="345">
        <v>100</v>
      </c>
      <c r="H61" s="345">
        <v>100</v>
      </c>
    </row>
    <row r="62" spans="1:8" ht="15.75" x14ac:dyDescent="0.25">
      <c r="A62" s="69" t="s">
        <v>275</v>
      </c>
      <c r="B62" s="70" t="s">
        <v>274</v>
      </c>
      <c r="C62" s="344"/>
      <c r="D62" s="70"/>
      <c r="E62" s="70"/>
      <c r="F62" s="345">
        <f>F63+F66+F70+F73+F76</f>
        <v>2975.49</v>
      </c>
      <c r="G62" s="388">
        <f>G63+G66+G70+G73+G76</f>
        <v>2858.348</v>
      </c>
      <c r="H62" s="388">
        <f>H63+H66+H70+H73+H76</f>
        <v>2949.511</v>
      </c>
    </row>
    <row r="63" spans="1:8" ht="31.5" x14ac:dyDescent="0.25">
      <c r="A63" s="69" t="s">
        <v>276</v>
      </c>
      <c r="B63" s="70" t="s">
        <v>219</v>
      </c>
      <c r="C63" s="344"/>
      <c r="D63" s="70"/>
      <c r="E63" s="70"/>
      <c r="F63" s="345">
        <f>F64</f>
        <v>1000</v>
      </c>
      <c r="G63" s="345">
        <f t="shared" ref="G63:H63" si="34">G64</f>
        <v>1000</v>
      </c>
      <c r="H63" s="345">
        <f t="shared" si="34"/>
        <v>1000</v>
      </c>
    </row>
    <row r="64" spans="1:8" ht="15.75" x14ac:dyDescent="0.25">
      <c r="A64" s="69" t="s">
        <v>386</v>
      </c>
      <c r="B64" s="70" t="s">
        <v>219</v>
      </c>
      <c r="C64" s="344" t="s">
        <v>385</v>
      </c>
      <c r="D64" s="70"/>
      <c r="E64" s="70"/>
      <c r="F64" s="345">
        <f>F65</f>
        <v>1000</v>
      </c>
      <c r="G64" s="345">
        <f t="shared" ref="G64:H64" si="35">G65</f>
        <v>1000</v>
      </c>
      <c r="H64" s="345">
        <f t="shared" si="35"/>
        <v>1000</v>
      </c>
    </row>
    <row r="65" spans="1:8" ht="15.75" x14ac:dyDescent="0.25">
      <c r="A65" s="69" t="s">
        <v>10</v>
      </c>
      <c r="B65" s="70" t="s">
        <v>219</v>
      </c>
      <c r="C65" s="344" t="s">
        <v>385</v>
      </c>
      <c r="D65" s="70" t="s">
        <v>171</v>
      </c>
      <c r="E65" s="70" t="s">
        <v>167</v>
      </c>
      <c r="F65" s="345">
        <v>1000</v>
      </c>
      <c r="G65" s="345">
        <v>1000</v>
      </c>
      <c r="H65" s="345">
        <v>1000</v>
      </c>
    </row>
    <row r="66" spans="1:8" ht="63" x14ac:dyDescent="0.25">
      <c r="A66" s="69" t="s">
        <v>303</v>
      </c>
      <c r="B66" s="70" t="s">
        <v>229</v>
      </c>
      <c r="C66" s="344"/>
      <c r="D66" s="70"/>
      <c r="E66" s="70"/>
      <c r="F66" s="345">
        <f>F67</f>
        <v>617.52</v>
      </c>
      <c r="G66" s="345">
        <f t="shared" ref="G66:H66" si="36">G67</f>
        <v>387.52</v>
      </c>
      <c r="H66" s="345">
        <f t="shared" si="36"/>
        <v>391.85</v>
      </c>
    </row>
    <row r="67" spans="1:8" ht="47.25" x14ac:dyDescent="0.25">
      <c r="A67" s="69" t="s">
        <v>379</v>
      </c>
      <c r="B67" s="70" t="s">
        <v>229</v>
      </c>
      <c r="C67" s="344" t="s">
        <v>378</v>
      </c>
      <c r="D67" s="70"/>
      <c r="E67" s="70"/>
      <c r="F67" s="345">
        <f>F68+F69</f>
        <v>617.52</v>
      </c>
      <c r="G67" s="345">
        <f t="shared" ref="G67:H67" si="37">G68+G69</f>
        <v>387.52</v>
      </c>
      <c r="H67" s="345">
        <f t="shared" si="37"/>
        <v>391.85</v>
      </c>
    </row>
    <row r="68" spans="1:8" ht="15.75" x14ac:dyDescent="0.25">
      <c r="A68" s="69" t="s">
        <v>104</v>
      </c>
      <c r="B68" s="70" t="s">
        <v>229</v>
      </c>
      <c r="C68" s="344" t="s">
        <v>378</v>
      </c>
      <c r="D68" s="70" t="s">
        <v>176</v>
      </c>
      <c r="E68" s="70" t="s">
        <v>171</v>
      </c>
      <c r="F68" s="345">
        <f>452.52+130</f>
        <v>582.52</v>
      </c>
      <c r="G68" s="345">
        <v>352.52</v>
      </c>
      <c r="H68" s="345">
        <v>356.85</v>
      </c>
    </row>
    <row r="69" spans="1:8" ht="15.75" x14ac:dyDescent="0.25">
      <c r="A69" s="69" t="s">
        <v>105</v>
      </c>
      <c r="B69" s="70" t="s">
        <v>229</v>
      </c>
      <c r="C69" s="344" t="s">
        <v>378</v>
      </c>
      <c r="D69" s="70" t="s">
        <v>176</v>
      </c>
      <c r="E69" s="70" t="s">
        <v>166</v>
      </c>
      <c r="F69" s="345">
        <v>35</v>
      </c>
      <c r="G69" s="345">
        <v>35</v>
      </c>
      <c r="H69" s="345">
        <v>35</v>
      </c>
    </row>
    <row r="70" spans="1:8" ht="31.5" x14ac:dyDescent="0.25">
      <c r="A70" s="69" t="s">
        <v>326</v>
      </c>
      <c r="B70" s="70" t="s">
        <v>245</v>
      </c>
      <c r="C70" s="344"/>
      <c r="D70" s="70"/>
      <c r="E70" s="70"/>
      <c r="F70" s="345">
        <f>F71</f>
        <v>899.97</v>
      </c>
      <c r="G70" s="345">
        <f t="shared" ref="G70:H70" si="38">G71</f>
        <v>920.82799999999997</v>
      </c>
      <c r="H70" s="345">
        <f t="shared" si="38"/>
        <v>957.66099999999994</v>
      </c>
    </row>
    <row r="71" spans="1:8" ht="47.25" x14ac:dyDescent="0.25">
      <c r="A71" s="69" t="s">
        <v>388</v>
      </c>
      <c r="B71" s="70" t="s">
        <v>245</v>
      </c>
      <c r="C71" s="344" t="s">
        <v>387</v>
      </c>
      <c r="D71" s="70"/>
      <c r="E71" s="70"/>
      <c r="F71" s="345">
        <f>F72</f>
        <v>899.97</v>
      </c>
      <c r="G71" s="345">
        <f t="shared" ref="G71:H71" si="39">G72</f>
        <v>920.82799999999997</v>
      </c>
      <c r="H71" s="345">
        <f t="shared" si="39"/>
        <v>957.66099999999994</v>
      </c>
    </row>
    <row r="72" spans="1:8" ht="15.75" x14ac:dyDescent="0.25">
      <c r="A72" s="69" t="s">
        <v>32</v>
      </c>
      <c r="B72" s="70" t="s">
        <v>245</v>
      </c>
      <c r="C72" s="344" t="s">
        <v>387</v>
      </c>
      <c r="D72" s="70" t="s">
        <v>170</v>
      </c>
      <c r="E72" s="70" t="s">
        <v>171</v>
      </c>
      <c r="F72" s="345">
        <v>899.97</v>
      </c>
      <c r="G72" s="345">
        <v>920.82799999999997</v>
      </c>
      <c r="H72" s="345">
        <v>957.66099999999994</v>
      </c>
    </row>
    <row r="73" spans="1:8" ht="47.25" x14ac:dyDescent="0.25">
      <c r="A73" s="69" t="s">
        <v>369</v>
      </c>
      <c r="B73" s="70" t="s">
        <v>368</v>
      </c>
      <c r="C73" s="344"/>
      <c r="D73" s="70"/>
      <c r="E73" s="70"/>
      <c r="F73" s="345">
        <f>F74</f>
        <v>158</v>
      </c>
      <c r="G73" s="345">
        <f t="shared" ref="G73:H73" si="40">G74</f>
        <v>150</v>
      </c>
      <c r="H73" s="345">
        <f t="shared" si="40"/>
        <v>200</v>
      </c>
    </row>
    <row r="74" spans="1:8" ht="47.25" x14ac:dyDescent="0.25">
      <c r="A74" s="69" t="s">
        <v>379</v>
      </c>
      <c r="B74" s="70" t="s">
        <v>368</v>
      </c>
      <c r="C74" s="344" t="s">
        <v>378</v>
      </c>
      <c r="D74" s="70"/>
      <c r="E74" s="70"/>
      <c r="F74" s="345">
        <f>F75</f>
        <v>158</v>
      </c>
      <c r="G74" s="345">
        <f t="shared" ref="G74:H74" si="41">G75</f>
        <v>150</v>
      </c>
      <c r="H74" s="345">
        <f t="shared" si="41"/>
        <v>200</v>
      </c>
    </row>
    <row r="75" spans="1:8" ht="31.5" x14ac:dyDescent="0.25">
      <c r="A75" s="69" t="s">
        <v>12</v>
      </c>
      <c r="B75" s="70" t="s">
        <v>368</v>
      </c>
      <c r="C75" s="344" t="s">
        <v>378</v>
      </c>
      <c r="D75" s="70" t="s">
        <v>171</v>
      </c>
      <c r="E75" s="70" t="s">
        <v>181</v>
      </c>
      <c r="F75" s="345">
        <v>158</v>
      </c>
      <c r="G75" s="345">
        <v>150</v>
      </c>
      <c r="H75" s="345">
        <v>200</v>
      </c>
    </row>
    <row r="76" spans="1:8" ht="94.5" x14ac:dyDescent="0.25">
      <c r="A76" s="69" t="s">
        <v>277</v>
      </c>
      <c r="B76" s="70" t="s">
        <v>220</v>
      </c>
      <c r="C76" s="344"/>
      <c r="D76" s="70"/>
      <c r="E76" s="70"/>
      <c r="F76" s="345">
        <f>F77</f>
        <v>300</v>
      </c>
      <c r="G76" s="345">
        <f t="shared" ref="G76:H76" si="42">G77</f>
        <v>400</v>
      </c>
      <c r="H76" s="345">
        <f t="shared" si="42"/>
        <v>400</v>
      </c>
    </row>
    <row r="77" spans="1:8" ht="47.25" x14ac:dyDescent="0.25">
      <c r="A77" s="69" t="s">
        <v>379</v>
      </c>
      <c r="B77" s="70" t="s">
        <v>220</v>
      </c>
      <c r="C77" s="344" t="s">
        <v>378</v>
      </c>
      <c r="D77" s="70"/>
      <c r="E77" s="70"/>
      <c r="F77" s="345">
        <f>F78</f>
        <v>300</v>
      </c>
      <c r="G77" s="345">
        <f t="shared" ref="G77:H77" si="43">G78</f>
        <v>400</v>
      </c>
      <c r="H77" s="345">
        <f t="shared" si="43"/>
        <v>400</v>
      </c>
    </row>
    <row r="78" spans="1:8" ht="31.5" x14ac:dyDescent="0.25">
      <c r="A78" s="69" t="s">
        <v>12</v>
      </c>
      <c r="B78" s="70" t="s">
        <v>220</v>
      </c>
      <c r="C78" s="344" t="s">
        <v>378</v>
      </c>
      <c r="D78" s="70" t="s">
        <v>171</v>
      </c>
      <c r="E78" s="70" t="s">
        <v>181</v>
      </c>
      <c r="F78" s="345">
        <v>300</v>
      </c>
      <c r="G78" s="345">
        <v>400</v>
      </c>
      <c r="H78" s="345">
        <v>400</v>
      </c>
    </row>
    <row r="79" spans="1:8" ht="47.25" x14ac:dyDescent="0.25">
      <c r="A79" s="383" t="s">
        <v>278</v>
      </c>
      <c r="B79" s="384" t="s">
        <v>221</v>
      </c>
      <c r="C79" s="385"/>
      <c r="D79" s="384"/>
      <c r="E79" s="384"/>
      <c r="F79" s="349">
        <f>F80</f>
        <v>314.60000000000002</v>
      </c>
      <c r="G79" s="349">
        <f t="shared" ref="G79:H79" si="44">G80</f>
        <v>328.5</v>
      </c>
      <c r="H79" s="349">
        <f t="shared" si="44"/>
        <v>339.9</v>
      </c>
    </row>
    <row r="80" spans="1:8" ht="47.25" x14ac:dyDescent="0.25">
      <c r="A80" s="69" t="s">
        <v>383</v>
      </c>
      <c r="B80" s="70" t="s">
        <v>221</v>
      </c>
      <c r="C80" s="344" t="s">
        <v>382</v>
      </c>
      <c r="D80" s="70"/>
      <c r="E80" s="70"/>
      <c r="F80" s="345">
        <f>F81</f>
        <v>314.60000000000002</v>
      </c>
      <c r="G80" s="345">
        <f t="shared" ref="G80:H80" si="45">G81</f>
        <v>328.5</v>
      </c>
      <c r="H80" s="345">
        <f t="shared" si="45"/>
        <v>339.9</v>
      </c>
    </row>
    <row r="81" spans="1:10" ht="31.5" x14ac:dyDescent="0.25">
      <c r="A81" s="69" t="s">
        <v>96</v>
      </c>
      <c r="B81" s="70" t="s">
        <v>221</v>
      </c>
      <c r="C81" s="344" t="s">
        <v>382</v>
      </c>
      <c r="D81" s="70" t="s">
        <v>166</v>
      </c>
      <c r="E81" s="70" t="s">
        <v>175</v>
      </c>
      <c r="F81" s="345">
        <v>314.60000000000002</v>
      </c>
      <c r="G81" s="345">
        <v>328.5</v>
      </c>
      <c r="H81" s="345">
        <v>339.9</v>
      </c>
    </row>
    <row r="82" spans="1:10" ht="31.5" x14ac:dyDescent="0.25">
      <c r="A82" s="340" t="s">
        <v>280</v>
      </c>
      <c r="B82" s="341" t="s">
        <v>279</v>
      </c>
      <c r="C82" s="342"/>
      <c r="D82" s="341"/>
      <c r="E82" s="341"/>
      <c r="F82" s="315">
        <f>F83</f>
        <v>95501.047559999992</v>
      </c>
      <c r="G82" s="315">
        <f t="shared" ref="G82:H82" si="46">G83</f>
        <v>44064.331869999995</v>
      </c>
      <c r="H82" s="315">
        <f t="shared" si="46"/>
        <v>52725.567629999998</v>
      </c>
    </row>
    <row r="83" spans="1:10" ht="110.25" x14ac:dyDescent="0.25">
      <c r="A83" s="69" t="s">
        <v>282</v>
      </c>
      <c r="B83" s="70" t="s">
        <v>281</v>
      </c>
      <c r="C83" s="344"/>
      <c r="D83" s="70"/>
      <c r="E83" s="70"/>
      <c r="F83" s="345">
        <f>F84+F96+F169</f>
        <v>95501.047559999992</v>
      </c>
      <c r="G83" s="345">
        <f t="shared" ref="G83:H83" si="47">G84+G96+G169</f>
        <v>44064.331869999995</v>
      </c>
      <c r="H83" s="345">
        <f t="shared" si="47"/>
        <v>52725.567629999998</v>
      </c>
      <c r="J83" s="317"/>
    </row>
    <row r="84" spans="1:10" ht="31.5" x14ac:dyDescent="0.25">
      <c r="A84" s="69" t="s">
        <v>362</v>
      </c>
      <c r="B84" s="70" t="s">
        <v>328</v>
      </c>
      <c r="C84" s="344"/>
      <c r="D84" s="70"/>
      <c r="E84" s="70"/>
      <c r="F84" s="345">
        <f>F85+F89</f>
        <v>43654.035999999993</v>
      </c>
      <c r="G84" s="345">
        <f t="shared" ref="G84:H84" si="48">G85+G89</f>
        <v>0</v>
      </c>
      <c r="H84" s="345">
        <f t="shared" si="48"/>
        <v>0</v>
      </c>
    </row>
    <row r="85" spans="1:10" ht="47.25" x14ac:dyDescent="0.25">
      <c r="A85" s="69" t="s">
        <v>363</v>
      </c>
      <c r="B85" s="70" t="s">
        <v>364</v>
      </c>
      <c r="C85" s="344"/>
      <c r="D85" s="70"/>
      <c r="E85" s="70"/>
      <c r="F85" s="345">
        <f>F86</f>
        <v>16865.939999999999</v>
      </c>
      <c r="G85" s="345">
        <f t="shared" ref="G85:H85" si="49">G86</f>
        <v>0</v>
      </c>
      <c r="H85" s="345">
        <f t="shared" si="49"/>
        <v>0</v>
      </c>
    </row>
    <row r="86" spans="1:10" ht="31.5" x14ac:dyDescent="0.25">
      <c r="A86" s="69" t="s">
        <v>365</v>
      </c>
      <c r="B86" s="70" t="s">
        <v>232</v>
      </c>
      <c r="C86" s="344"/>
      <c r="D86" s="70"/>
      <c r="E86" s="70"/>
      <c r="F86" s="345">
        <f>F87</f>
        <v>16865.939999999999</v>
      </c>
      <c r="G86" s="345">
        <f t="shared" ref="G86:H86" si="50">G87</f>
        <v>0</v>
      </c>
      <c r="H86" s="345">
        <f t="shared" si="50"/>
        <v>0</v>
      </c>
    </row>
    <row r="87" spans="1:10" ht="47.25" x14ac:dyDescent="0.25">
      <c r="A87" s="69" t="s">
        <v>379</v>
      </c>
      <c r="B87" s="70" t="s">
        <v>232</v>
      </c>
      <c r="C87" s="344" t="s">
        <v>378</v>
      </c>
      <c r="D87" s="70"/>
      <c r="E87" s="70"/>
      <c r="F87" s="345">
        <f>F88</f>
        <v>16865.939999999999</v>
      </c>
      <c r="G87" s="345">
        <v>0</v>
      </c>
      <c r="H87" s="345">
        <v>0</v>
      </c>
    </row>
    <row r="88" spans="1:10" ht="15.75" x14ac:dyDescent="0.25">
      <c r="A88" s="69" t="s">
        <v>106</v>
      </c>
      <c r="B88" s="70" t="s">
        <v>232</v>
      </c>
      <c r="C88" s="344" t="s">
        <v>378</v>
      </c>
      <c r="D88" s="70" t="s">
        <v>176</v>
      </c>
      <c r="E88" s="70" t="s">
        <v>175</v>
      </c>
      <c r="F88" s="345">
        <v>16865.939999999999</v>
      </c>
      <c r="G88" s="345">
        <v>0</v>
      </c>
      <c r="H88" s="345">
        <v>0</v>
      </c>
    </row>
    <row r="89" spans="1:10" ht="63" x14ac:dyDescent="0.25">
      <c r="A89" s="69" t="s">
        <v>376</v>
      </c>
      <c r="B89" s="70" t="s">
        <v>370</v>
      </c>
      <c r="C89" s="344"/>
      <c r="D89" s="70"/>
      <c r="E89" s="70"/>
      <c r="F89" s="345">
        <f>F90+F93</f>
        <v>26788.095999999998</v>
      </c>
      <c r="G89" s="345">
        <f t="shared" ref="G89:H89" si="51">G90+G93</f>
        <v>0</v>
      </c>
      <c r="H89" s="345">
        <f t="shared" si="51"/>
        <v>0</v>
      </c>
    </row>
    <row r="90" spans="1:10" ht="47.25" x14ac:dyDescent="0.25">
      <c r="A90" s="69" t="s">
        <v>371</v>
      </c>
      <c r="B90" s="70" t="s">
        <v>373</v>
      </c>
      <c r="C90" s="344"/>
      <c r="D90" s="70"/>
      <c r="E90" s="70"/>
      <c r="F90" s="345">
        <f>F91</f>
        <v>26520.215039999999</v>
      </c>
      <c r="G90" s="345">
        <f t="shared" ref="G90:H90" si="52">G91</f>
        <v>0</v>
      </c>
      <c r="H90" s="345">
        <f t="shared" si="52"/>
        <v>0</v>
      </c>
    </row>
    <row r="91" spans="1:10" ht="15.75" x14ac:dyDescent="0.25">
      <c r="A91" s="69" t="s">
        <v>390</v>
      </c>
      <c r="B91" s="70" t="s">
        <v>373</v>
      </c>
      <c r="C91" s="344" t="s">
        <v>389</v>
      </c>
      <c r="D91" s="70"/>
      <c r="E91" s="70"/>
      <c r="F91" s="345">
        <f>F92</f>
        <v>26520.215039999999</v>
      </c>
      <c r="G91" s="345">
        <v>0</v>
      </c>
      <c r="H91" s="345">
        <v>0</v>
      </c>
    </row>
    <row r="92" spans="1:10" ht="15.75" x14ac:dyDescent="0.25">
      <c r="A92" s="69" t="s">
        <v>104</v>
      </c>
      <c r="B92" s="70" t="s">
        <v>373</v>
      </c>
      <c r="C92" s="344" t="s">
        <v>389</v>
      </c>
      <c r="D92" s="70" t="s">
        <v>176</v>
      </c>
      <c r="E92" s="70" t="s">
        <v>171</v>
      </c>
      <c r="F92" s="345">
        <f>28789.20767-2268.99263</f>
        <v>26520.215039999999</v>
      </c>
      <c r="G92" s="345">
        <v>0</v>
      </c>
      <c r="H92" s="345">
        <v>0</v>
      </c>
    </row>
    <row r="93" spans="1:10" ht="47.25" x14ac:dyDescent="0.25">
      <c r="A93" s="69" t="s">
        <v>371</v>
      </c>
      <c r="B93" s="70" t="s">
        <v>372</v>
      </c>
      <c r="C93" s="344"/>
      <c r="D93" s="70"/>
      <c r="E93" s="70"/>
      <c r="F93" s="345">
        <f>F94</f>
        <v>267.88096000000002</v>
      </c>
      <c r="G93" s="345">
        <f t="shared" ref="G93:H93" si="53">G94</f>
        <v>0</v>
      </c>
      <c r="H93" s="345">
        <f t="shared" si="53"/>
        <v>0</v>
      </c>
    </row>
    <row r="94" spans="1:10" ht="15.75" x14ac:dyDescent="0.25">
      <c r="A94" s="69" t="s">
        <v>390</v>
      </c>
      <c r="B94" s="70" t="s">
        <v>372</v>
      </c>
      <c r="C94" s="344" t="s">
        <v>389</v>
      </c>
      <c r="D94" s="70"/>
      <c r="E94" s="70"/>
      <c r="F94" s="345">
        <f>F95</f>
        <v>267.88096000000002</v>
      </c>
      <c r="G94" s="345">
        <f t="shared" ref="G94:H94" si="54">G95</f>
        <v>0</v>
      </c>
      <c r="H94" s="345">
        <f t="shared" si="54"/>
        <v>0</v>
      </c>
    </row>
    <row r="95" spans="1:10" ht="15.75" x14ac:dyDescent="0.25">
      <c r="A95" s="69" t="s">
        <v>104</v>
      </c>
      <c r="B95" s="70" t="s">
        <v>372</v>
      </c>
      <c r="C95" s="344" t="s">
        <v>389</v>
      </c>
      <c r="D95" s="70" t="s">
        <v>176</v>
      </c>
      <c r="E95" s="70" t="s">
        <v>171</v>
      </c>
      <c r="F95" s="345">
        <f>267.43344+0.44752</f>
        <v>267.88096000000002</v>
      </c>
      <c r="G95" s="345">
        <v>0</v>
      </c>
      <c r="H95" s="345">
        <v>0</v>
      </c>
    </row>
    <row r="96" spans="1:10" ht="31.5" x14ac:dyDescent="0.25">
      <c r="A96" s="340" t="s">
        <v>284</v>
      </c>
      <c r="B96" s="341" t="s">
        <v>283</v>
      </c>
      <c r="C96" s="342"/>
      <c r="D96" s="341"/>
      <c r="E96" s="341"/>
      <c r="F96" s="343">
        <f>F97+F104+F108+F138+F158+F165</f>
        <v>44665.069770000002</v>
      </c>
      <c r="G96" s="343">
        <f t="shared" ref="G96:H96" si="55">G97+G104+G108+G138+G158+G165</f>
        <v>43316.2</v>
      </c>
      <c r="H96" s="343">
        <f t="shared" si="55"/>
        <v>41352.639999999999</v>
      </c>
    </row>
    <row r="97" spans="1:8" ht="47.25" x14ac:dyDescent="0.25">
      <c r="A97" s="340" t="s">
        <v>300</v>
      </c>
      <c r="B97" s="341" t="s">
        <v>299</v>
      </c>
      <c r="C97" s="342"/>
      <c r="D97" s="341"/>
      <c r="E97" s="341"/>
      <c r="F97" s="343">
        <f>F98+F101</f>
        <v>655</v>
      </c>
      <c r="G97" s="343">
        <f t="shared" ref="G97:H97" si="56">G98+G101</f>
        <v>305</v>
      </c>
      <c r="H97" s="343">
        <f t="shared" si="56"/>
        <v>305</v>
      </c>
    </row>
    <row r="98" spans="1:8" ht="47.25" x14ac:dyDescent="0.25">
      <c r="A98" s="69" t="s">
        <v>301</v>
      </c>
      <c r="B98" s="70" t="s">
        <v>226</v>
      </c>
      <c r="C98" s="344"/>
      <c r="D98" s="70"/>
      <c r="E98" s="70"/>
      <c r="F98" s="345">
        <f>F99</f>
        <v>5</v>
      </c>
      <c r="G98" s="345">
        <f t="shared" ref="G98:H98" si="57">G99</f>
        <v>5</v>
      </c>
      <c r="H98" s="345">
        <f t="shared" si="57"/>
        <v>5</v>
      </c>
    </row>
    <row r="99" spans="1:8" ht="47.25" x14ac:dyDescent="0.25">
      <c r="A99" s="69" t="s">
        <v>379</v>
      </c>
      <c r="B99" s="70" t="s">
        <v>226</v>
      </c>
      <c r="C99" s="344" t="s">
        <v>378</v>
      </c>
      <c r="D99" s="70"/>
      <c r="E99" s="70"/>
      <c r="F99" s="345">
        <f>F100</f>
        <v>5</v>
      </c>
      <c r="G99" s="345">
        <f t="shared" ref="G99:H99" si="58">G100</f>
        <v>5</v>
      </c>
      <c r="H99" s="345">
        <f t="shared" si="58"/>
        <v>5</v>
      </c>
    </row>
    <row r="100" spans="1:8" ht="31.5" x14ac:dyDescent="0.25">
      <c r="A100" s="69" t="s">
        <v>102</v>
      </c>
      <c r="B100" s="70" t="s">
        <v>226</v>
      </c>
      <c r="C100" s="344" t="s">
        <v>378</v>
      </c>
      <c r="D100" s="70" t="s">
        <v>169</v>
      </c>
      <c r="E100" s="70" t="s">
        <v>177</v>
      </c>
      <c r="F100" s="345">
        <v>5</v>
      </c>
      <c r="G100" s="345">
        <v>5</v>
      </c>
      <c r="H100" s="345">
        <v>5</v>
      </c>
    </row>
    <row r="101" spans="1:8" ht="31.5" x14ac:dyDescent="0.25">
      <c r="A101" s="69" t="s">
        <v>302</v>
      </c>
      <c r="B101" s="70" t="s">
        <v>227</v>
      </c>
      <c r="C101" s="344"/>
      <c r="D101" s="70"/>
      <c r="E101" s="70"/>
      <c r="F101" s="345">
        <f>F102</f>
        <v>650</v>
      </c>
      <c r="G101" s="345">
        <f t="shared" ref="G101:H101" si="59">G102</f>
        <v>300</v>
      </c>
      <c r="H101" s="345">
        <f t="shared" si="59"/>
        <v>300</v>
      </c>
    </row>
    <row r="102" spans="1:8" ht="47.25" x14ac:dyDescent="0.25">
      <c r="A102" s="69" t="s">
        <v>379</v>
      </c>
      <c r="B102" s="70" t="s">
        <v>227</v>
      </c>
      <c r="C102" s="344" t="s">
        <v>378</v>
      </c>
      <c r="D102" s="70"/>
      <c r="E102" s="70"/>
      <c r="F102" s="345">
        <f>F103</f>
        <v>650</v>
      </c>
      <c r="G102" s="345">
        <f t="shared" ref="G102:H102" si="60">G103</f>
        <v>300</v>
      </c>
      <c r="H102" s="345">
        <f t="shared" si="60"/>
        <v>300</v>
      </c>
    </row>
    <row r="103" spans="1:8" ht="31.5" x14ac:dyDescent="0.25">
      <c r="A103" s="69" t="s">
        <v>102</v>
      </c>
      <c r="B103" s="70" t="s">
        <v>227</v>
      </c>
      <c r="C103" s="344" t="s">
        <v>378</v>
      </c>
      <c r="D103" s="70" t="s">
        <v>169</v>
      </c>
      <c r="E103" s="70" t="s">
        <v>177</v>
      </c>
      <c r="F103" s="345">
        <v>650</v>
      </c>
      <c r="G103" s="345">
        <v>300</v>
      </c>
      <c r="H103" s="345">
        <v>300</v>
      </c>
    </row>
    <row r="104" spans="1:8" ht="47.25" x14ac:dyDescent="0.25">
      <c r="A104" s="340" t="s">
        <v>286</v>
      </c>
      <c r="B104" s="341" t="s">
        <v>285</v>
      </c>
      <c r="C104" s="342"/>
      <c r="D104" s="341"/>
      <c r="E104" s="341"/>
      <c r="F104" s="343">
        <f>F105</f>
        <v>900</v>
      </c>
      <c r="G104" s="343">
        <f t="shared" ref="G104:H104" si="61">G105</f>
        <v>700</v>
      </c>
      <c r="H104" s="343">
        <f t="shared" si="61"/>
        <v>700</v>
      </c>
    </row>
    <row r="105" spans="1:8" ht="31.5" x14ac:dyDescent="0.25">
      <c r="A105" s="69" t="s">
        <v>288</v>
      </c>
      <c r="B105" s="70" t="s">
        <v>287</v>
      </c>
      <c r="C105" s="344"/>
      <c r="D105" s="70"/>
      <c r="E105" s="70"/>
      <c r="F105" s="345">
        <f>F106</f>
        <v>900</v>
      </c>
      <c r="G105" s="345">
        <f t="shared" ref="G105:H105" si="62">G106</f>
        <v>700</v>
      </c>
      <c r="H105" s="345">
        <f t="shared" si="62"/>
        <v>700</v>
      </c>
    </row>
    <row r="106" spans="1:8" ht="47.25" x14ac:dyDescent="0.25">
      <c r="A106" s="69" t="s">
        <v>379</v>
      </c>
      <c r="B106" s="70" t="s">
        <v>287</v>
      </c>
      <c r="C106" s="344" t="s">
        <v>378</v>
      </c>
      <c r="D106" s="70"/>
      <c r="E106" s="70"/>
      <c r="F106" s="345">
        <f>F107</f>
        <v>900</v>
      </c>
      <c r="G106" s="345">
        <f t="shared" ref="G106:H106" si="63">G107</f>
        <v>700</v>
      </c>
      <c r="H106" s="345">
        <f t="shared" si="63"/>
        <v>700</v>
      </c>
    </row>
    <row r="107" spans="1:8" ht="47.25" x14ac:dyDescent="0.25">
      <c r="A107" s="69" t="s">
        <v>180</v>
      </c>
      <c r="B107" s="70" t="s">
        <v>287</v>
      </c>
      <c r="C107" s="344" t="s">
        <v>378</v>
      </c>
      <c r="D107" s="70" t="s">
        <v>175</v>
      </c>
      <c r="E107" s="70" t="s">
        <v>179</v>
      </c>
      <c r="F107" s="345">
        <f>500+200+200</f>
        <v>900</v>
      </c>
      <c r="G107" s="345">
        <v>700</v>
      </c>
      <c r="H107" s="345">
        <v>700</v>
      </c>
    </row>
    <row r="108" spans="1:8" ht="78.75" x14ac:dyDescent="0.25">
      <c r="A108" s="340" t="s">
        <v>290</v>
      </c>
      <c r="B108" s="341" t="s">
        <v>289</v>
      </c>
      <c r="C108" s="342"/>
      <c r="D108" s="341"/>
      <c r="E108" s="341"/>
      <c r="F108" s="343">
        <f>F109+F114+F117+F120+F123+F126+F129+F132+F135+F112</f>
        <v>29928.229769999998</v>
      </c>
      <c r="G108" s="343">
        <f>G109+G114+G117+G120+G123+G126+G129+G132+G135+G112</f>
        <v>29836</v>
      </c>
      <c r="H108" s="343">
        <f>H109+H114+H117+H120+H123+H126+H129+H132+H135+H112</f>
        <v>27812.44</v>
      </c>
    </row>
    <row r="109" spans="1:8" ht="15.75" x14ac:dyDescent="0.25">
      <c r="A109" s="69" t="s">
        <v>308</v>
      </c>
      <c r="B109" s="70" t="s">
        <v>233</v>
      </c>
      <c r="C109" s="344"/>
      <c r="D109" s="70"/>
      <c r="E109" s="70"/>
      <c r="F109" s="345">
        <f>F110</f>
        <v>6710</v>
      </c>
      <c r="G109" s="345">
        <f t="shared" ref="G109:H109" si="64">G110</f>
        <v>7600</v>
      </c>
      <c r="H109" s="345">
        <f t="shared" si="64"/>
        <v>7000</v>
      </c>
    </row>
    <row r="110" spans="1:8" ht="47.25" x14ac:dyDescent="0.25">
      <c r="A110" s="69" t="s">
        <v>379</v>
      </c>
      <c r="B110" s="70" t="s">
        <v>233</v>
      </c>
      <c r="C110" s="344" t="s">
        <v>378</v>
      </c>
      <c r="D110" s="70"/>
      <c r="E110" s="70"/>
      <c r="F110" s="345">
        <f>F111</f>
        <v>6710</v>
      </c>
      <c r="G110" s="345">
        <f t="shared" ref="G110:H110" si="65">G111</f>
        <v>7600</v>
      </c>
      <c r="H110" s="345">
        <f t="shared" si="65"/>
        <v>7000</v>
      </c>
    </row>
    <row r="111" spans="1:8" ht="15.75" x14ac:dyDescent="0.25">
      <c r="A111" s="69" t="s">
        <v>106</v>
      </c>
      <c r="B111" s="70" t="s">
        <v>233</v>
      </c>
      <c r="C111" s="344" t="s">
        <v>378</v>
      </c>
      <c r="D111" s="70" t="s">
        <v>176</v>
      </c>
      <c r="E111" s="70" t="s">
        <v>175</v>
      </c>
      <c r="F111" s="345">
        <f>6500+200+10</f>
        <v>6710</v>
      </c>
      <c r="G111" s="345">
        <v>7600</v>
      </c>
      <c r="H111" s="345">
        <v>7000</v>
      </c>
    </row>
    <row r="112" spans="1:8" ht="31.5" x14ac:dyDescent="0.25">
      <c r="A112" s="69" t="s">
        <v>438</v>
      </c>
      <c r="B112" s="70" t="s">
        <v>437</v>
      </c>
      <c r="C112" s="344"/>
      <c r="D112" s="70"/>
      <c r="E112" s="70"/>
      <c r="F112" s="349">
        <f>F113</f>
        <v>200</v>
      </c>
      <c r="G112" s="349">
        <f t="shared" ref="G112:H112" si="66">G113</f>
        <v>400</v>
      </c>
      <c r="H112" s="349">
        <f t="shared" si="66"/>
        <v>0</v>
      </c>
    </row>
    <row r="113" spans="1:8" ht="47.25" x14ac:dyDescent="0.25">
      <c r="A113" s="69" t="s">
        <v>379</v>
      </c>
      <c r="B113" s="70" t="s">
        <v>437</v>
      </c>
      <c r="C113" s="344">
        <v>240</v>
      </c>
      <c r="D113" s="70" t="s">
        <v>176</v>
      </c>
      <c r="E113" s="70" t="s">
        <v>175</v>
      </c>
      <c r="F113" s="345">
        <v>200</v>
      </c>
      <c r="G113" s="345">
        <v>400</v>
      </c>
      <c r="H113" s="345">
        <v>0</v>
      </c>
    </row>
    <row r="114" spans="1:8" ht="31.5" x14ac:dyDescent="0.25">
      <c r="A114" s="69" t="s">
        <v>309</v>
      </c>
      <c r="B114" s="70" t="s">
        <v>234</v>
      </c>
      <c r="C114" s="344"/>
      <c r="D114" s="70"/>
      <c r="E114" s="70"/>
      <c r="F114" s="345">
        <f>F115</f>
        <v>8871.3799999999992</v>
      </c>
      <c r="G114" s="345">
        <f t="shared" ref="G114:H114" si="67">G115</f>
        <v>10000</v>
      </c>
      <c r="H114" s="345">
        <f t="shared" si="67"/>
        <v>10000</v>
      </c>
    </row>
    <row r="115" spans="1:8" ht="47.25" x14ac:dyDescent="0.25">
      <c r="A115" s="69" t="s">
        <v>379</v>
      </c>
      <c r="B115" s="70" t="s">
        <v>234</v>
      </c>
      <c r="C115" s="344" t="s">
        <v>378</v>
      </c>
      <c r="D115" s="70"/>
      <c r="E115" s="70"/>
      <c r="F115" s="345">
        <f>F116</f>
        <v>8871.3799999999992</v>
      </c>
      <c r="G115" s="345">
        <f t="shared" ref="G115:H115" si="68">G116</f>
        <v>10000</v>
      </c>
      <c r="H115" s="345">
        <f t="shared" si="68"/>
        <v>10000</v>
      </c>
    </row>
    <row r="116" spans="1:8" ht="15.75" x14ac:dyDescent="0.25">
      <c r="A116" s="69" t="s">
        <v>106</v>
      </c>
      <c r="B116" s="70" t="s">
        <v>234</v>
      </c>
      <c r="C116" s="344" t="s">
        <v>378</v>
      </c>
      <c r="D116" s="70" t="s">
        <v>176</v>
      </c>
      <c r="E116" s="70" t="s">
        <v>175</v>
      </c>
      <c r="F116" s="345">
        <v>8871.3799999999992</v>
      </c>
      <c r="G116" s="345">
        <v>10000</v>
      </c>
      <c r="H116" s="345">
        <v>10000</v>
      </c>
    </row>
    <row r="117" spans="1:8" ht="31.5" x14ac:dyDescent="0.25">
      <c r="A117" s="69" t="s">
        <v>291</v>
      </c>
      <c r="B117" s="70" t="s">
        <v>222</v>
      </c>
      <c r="C117" s="344"/>
      <c r="D117" s="70"/>
      <c r="E117" s="70"/>
      <c r="F117" s="345">
        <f>F118</f>
        <v>3400</v>
      </c>
      <c r="G117" s="345">
        <f t="shared" ref="G117:H117" si="69">G118</f>
        <v>2400</v>
      </c>
      <c r="H117" s="345">
        <f t="shared" si="69"/>
        <v>1376.44</v>
      </c>
    </row>
    <row r="118" spans="1:8" ht="47.25" x14ac:dyDescent="0.25">
      <c r="A118" s="69" t="s">
        <v>379</v>
      </c>
      <c r="B118" s="70" t="s">
        <v>222</v>
      </c>
      <c r="C118" s="344" t="s">
        <v>378</v>
      </c>
      <c r="D118" s="70"/>
      <c r="E118" s="70"/>
      <c r="F118" s="345">
        <f>F119</f>
        <v>3400</v>
      </c>
      <c r="G118" s="345">
        <f t="shared" ref="G118:H118" si="70">G119</f>
        <v>2400</v>
      </c>
      <c r="H118" s="345">
        <f t="shared" si="70"/>
        <v>1376.44</v>
      </c>
    </row>
    <row r="119" spans="1:8" ht="31.5" x14ac:dyDescent="0.25">
      <c r="A119" s="69" t="s">
        <v>101</v>
      </c>
      <c r="B119" s="70" t="s">
        <v>222</v>
      </c>
      <c r="C119" s="344" t="s">
        <v>378</v>
      </c>
      <c r="D119" s="70" t="s">
        <v>169</v>
      </c>
      <c r="E119" s="70" t="s">
        <v>178</v>
      </c>
      <c r="F119" s="345">
        <v>3400</v>
      </c>
      <c r="G119" s="345">
        <v>2400</v>
      </c>
      <c r="H119" s="345">
        <v>1376.44</v>
      </c>
    </row>
    <row r="120" spans="1:8" ht="31.5" x14ac:dyDescent="0.25">
      <c r="A120" s="69" t="s">
        <v>292</v>
      </c>
      <c r="B120" s="70" t="s">
        <v>223</v>
      </c>
      <c r="C120" s="344"/>
      <c r="D120" s="70"/>
      <c r="E120" s="70"/>
      <c r="F120" s="345">
        <f>F121</f>
        <v>3800</v>
      </c>
      <c r="G120" s="345">
        <f t="shared" ref="G120:H120" si="71">G121</f>
        <v>8000</v>
      </c>
      <c r="H120" s="345">
        <f t="shared" si="71"/>
        <v>8000</v>
      </c>
    </row>
    <row r="121" spans="1:8" ht="47.25" x14ac:dyDescent="0.25">
      <c r="A121" s="69" t="s">
        <v>379</v>
      </c>
      <c r="B121" s="70" t="s">
        <v>223</v>
      </c>
      <c r="C121" s="344" t="s">
        <v>378</v>
      </c>
      <c r="D121" s="70"/>
      <c r="E121" s="70"/>
      <c r="F121" s="345">
        <f>F122</f>
        <v>3800</v>
      </c>
      <c r="G121" s="345">
        <f t="shared" ref="G121:H121" si="72">G122</f>
        <v>8000</v>
      </c>
      <c r="H121" s="345">
        <f t="shared" si="72"/>
        <v>8000</v>
      </c>
    </row>
    <row r="122" spans="1:8" ht="31.5" x14ac:dyDescent="0.25">
      <c r="A122" s="69" t="s">
        <v>101</v>
      </c>
      <c r="B122" s="70" t="s">
        <v>223</v>
      </c>
      <c r="C122" s="344" t="s">
        <v>378</v>
      </c>
      <c r="D122" s="70" t="s">
        <v>169</v>
      </c>
      <c r="E122" s="70" t="s">
        <v>178</v>
      </c>
      <c r="F122" s="345">
        <v>3800</v>
      </c>
      <c r="G122" s="345">
        <v>8000</v>
      </c>
      <c r="H122" s="345">
        <v>8000</v>
      </c>
    </row>
    <row r="123" spans="1:8" ht="63" x14ac:dyDescent="0.25">
      <c r="A123" s="69" t="s">
        <v>304</v>
      </c>
      <c r="B123" s="70" t="s">
        <v>230</v>
      </c>
      <c r="C123" s="344"/>
      <c r="D123" s="70"/>
      <c r="E123" s="70"/>
      <c r="F123" s="345">
        <f>F124</f>
        <v>1270.95</v>
      </c>
      <c r="G123" s="345">
        <f t="shared" ref="G123:H123" si="73">G124</f>
        <v>1136</v>
      </c>
      <c r="H123" s="345">
        <f t="shared" si="73"/>
        <v>1136</v>
      </c>
    </row>
    <row r="124" spans="1:8" ht="47.25" x14ac:dyDescent="0.25">
      <c r="A124" s="69" t="s">
        <v>379</v>
      </c>
      <c r="B124" s="70" t="s">
        <v>230</v>
      </c>
      <c r="C124" s="344" t="s">
        <v>378</v>
      </c>
      <c r="D124" s="70"/>
      <c r="E124" s="70"/>
      <c r="F124" s="345">
        <f>F125</f>
        <v>1270.95</v>
      </c>
      <c r="G124" s="345">
        <f t="shared" ref="G124:H124" si="74">G125</f>
        <v>1136</v>
      </c>
      <c r="H124" s="345">
        <f t="shared" si="74"/>
        <v>1136</v>
      </c>
    </row>
    <row r="125" spans="1:8" ht="15.75" x14ac:dyDescent="0.25">
      <c r="A125" s="69" t="s">
        <v>104</v>
      </c>
      <c r="B125" s="70" t="s">
        <v>230</v>
      </c>
      <c r="C125" s="344" t="s">
        <v>378</v>
      </c>
      <c r="D125" s="70" t="s">
        <v>176</v>
      </c>
      <c r="E125" s="70" t="s">
        <v>171</v>
      </c>
      <c r="F125" s="345">
        <f>1050+220.95</f>
        <v>1270.95</v>
      </c>
      <c r="G125" s="345">
        <v>1136</v>
      </c>
      <c r="H125" s="345">
        <v>1136</v>
      </c>
    </row>
    <row r="126" spans="1:8" ht="47.25" x14ac:dyDescent="0.25">
      <c r="A126" s="69" t="s">
        <v>310</v>
      </c>
      <c r="B126" s="70" t="s">
        <v>235</v>
      </c>
      <c r="C126" s="344"/>
      <c r="D126" s="70"/>
      <c r="E126" s="70"/>
      <c r="F126" s="345">
        <f>F127</f>
        <v>0</v>
      </c>
      <c r="G126" s="345">
        <f t="shared" ref="G126:H126" si="75">G127</f>
        <v>200</v>
      </c>
      <c r="H126" s="345">
        <f t="shared" si="75"/>
        <v>200</v>
      </c>
    </row>
    <row r="127" spans="1:8" ht="47.25" x14ac:dyDescent="0.25">
      <c r="A127" s="69" t="s">
        <v>379</v>
      </c>
      <c r="B127" s="70" t="s">
        <v>235</v>
      </c>
      <c r="C127" s="344" t="s">
        <v>378</v>
      </c>
      <c r="D127" s="70"/>
      <c r="E127" s="70"/>
      <c r="F127" s="345">
        <f>F128</f>
        <v>0</v>
      </c>
      <c r="G127" s="345">
        <f t="shared" ref="G127:H127" si="76">G128</f>
        <v>200</v>
      </c>
      <c r="H127" s="345">
        <f t="shared" si="76"/>
        <v>200</v>
      </c>
    </row>
    <row r="128" spans="1:8" ht="15.75" x14ac:dyDescent="0.25">
      <c r="A128" s="69" t="s">
        <v>106</v>
      </c>
      <c r="B128" s="70" t="s">
        <v>235</v>
      </c>
      <c r="C128" s="344" t="s">
        <v>378</v>
      </c>
      <c r="D128" s="70" t="s">
        <v>176</v>
      </c>
      <c r="E128" s="70" t="s">
        <v>175</v>
      </c>
      <c r="F128" s="345">
        <v>0</v>
      </c>
      <c r="G128" s="345">
        <v>200</v>
      </c>
      <c r="H128" s="345">
        <v>200</v>
      </c>
    </row>
    <row r="129" spans="1:8" ht="157.5" x14ac:dyDescent="0.25">
      <c r="A129" s="346" t="s">
        <v>311</v>
      </c>
      <c r="B129" s="70" t="s">
        <v>237</v>
      </c>
      <c r="C129" s="344"/>
      <c r="D129" s="70"/>
      <c r="E129" s="70"/>
      <c r="F129" s="345">
        <f>F130</f>
        <v>1989.3650700000001</v>
      </c>
      <c r="G129" s="345">
        <f t="shared" ref="G129:H129" si="77">G130</f>
        <v>100</v>
      </c>
      <c r="H129" s="345">
        <f t="shared" si="77"/>
        <v>100</v>
      </c>
    </row>
    <row r="130" spans="1:8" ht="47.25" x14ac:dyDescent="0.25">
      <c r="A130" s="69" t="s">
        <v>379</v>
      </c>
      <c r="B130" s="70" t="s">
        <v>237</v>
      </c>
      <c r="C130" s="344" t="s">
        <v>378</v>
      </c>
      <c r="D130" s="70"/>
      <c r="E130" s="70"/>
      <c r="F130" s="345">
        <f>F131</f>
        <v>1989.3650700000001</v>
      </c>
      <c r="G130" s="345">
        <f t="shared" ref="G130:H130" si="78">G131</f>
        <v>100</v>
      </c>
      <c r="H130" s="345">
        <f t="shared" si="78"/>
        <v>100</v>
      </c>
    </row>
    <row r="131" spans="1:8" ht="15.75" x14ac:dyDescent="0.25">
      <c r="A131" s="69" t="s">
        <v>106</v>
      </c>
      <c r="B131" s="70" t="s">
        <v>237</v>
      </c>
      <c r="C131" s="344" t="s">
        <v>378</v>
      </c>
      <c r="D131" s="70" t="s">
        <v>176</v>
      </c>
      <c r="E131" s="70" t="s">
        <v>175</v>
      </c>
      <c r="F131" s="345">
        <f>1708.00026+281.36481</f>
        <v>1989.3650700000001</v>
      </c>
      <c r="G131" s="345">
        <v>100</v>
      </c>
      <c r="H131" s="345">
        <v>100</v>
      </c>
    </row>
    <row r="132" spans="1:8" ht="157.5" x14ac:dyDescent="0.25">
      <c r="A132" s="346" t="s">
        <v>293</v>
      </c>
      <c r="B132" s="70" t="s">
        <v>224</v>
      </c>
      <c r="C132" s="344"/>
      <c r="D132" s="70"/>
      <c r="E132" s="70"/>
      <c r="F132" s="345">
        <f>F133</f>
        <v>1286.5350000000001</v>
      </c>
      <c r="G132" s="345">
        <f t="shared" ref="G132:H132" si="79">G133</f>
        <v>0</v>
      </c>
      <c r="H132" s="345">
        <f t="shared" si="79"/>
        <v>0</v>
      </c>
    </row>
    <row r="133" spans="1:8" ht="47.25" x14ac:dyDescent="0.25">
      <c r="A133" s="69" t="s">
        <v>379</v>
      </c>
      <c r="B133" s="70" t="s">
        <v>224</v>
      </c>
      <c r="C133" s="344" t="s">
        <v>378</v>
      </c>
      <c r="D133" s="70"/>
      <c r="E133" s="70"/>
      <c r="F133" s="345">
        <f>F134</f>
        <v>1286.5350000000001</v>
      </c>
      <c r="G133" s="345">
        <f t="shared" ref="G133:H133" si="80">G134</f>
        <v>0</v>
      </c>
      <c r="H133" s="345">
        <f t="shared" si="80"/>
        <v>0</v>
      </c>
    </row>
    <row r="134" spans="1:8" ht="31.5" x14ac:dyDescent="0.25">
      <c r="A134" s="69" t="s">
        <v>101</v>
      </c>
      <c r="B134" s="70" t="s">
        <v>224</v>
      </c>
      <c r="C134" s="344" t="s">
        <v>378</v>
      </c>
      <c r="D134" s="70" t="s">
        <v>169</v>
      </c>
      <c r="E134" s="70" t="s">
        <v>178</v>
      </c>
      <c r="F134" s="345">
        <f>1004.176+282.359</f>
        <v>1286.5350000000001</v>
      </c>
      <c r="G134" s="345">
        <v>0</v>
      </c>
      <c r="H134" s="345">
        <v>0</v>
      </c>
    </row>
    <row r="135" spans="1:8" ht="63" x14ac:dyDescent="0.25">
      <c r="A135" s="69" t="s">
        <v>312</v>
      </c>
      <c r="B135" s="70" t="s">
        <v>238</v>
      </c>
      <c r="C135" s="344"/>
      <c r="D135" s="70"/>
      <c r="E135" s="70"/>
      <c r="F135" s="345">
        <f>F136</f>
        <v>2399.9996999999998</v>
      </c>
      <c r="G135" s="345">
        <f t="shared" ref="G135:H135" si="81">G136</f>
        <v>0</v>
      </c>
      <c r="H135" s="345">
        <f t="shared" si="81"/>
        <v>0</v>
      </c>
    </row>
    <row r="136" spans="1:8" ht="47.25" x14ac:dyDescent="0.25">
      <c r="A136" s="69" t="s">
        <v>379</v>
      </c>
      <c r="B136" s="70" t="s">
        <v>238</v>
      </c>
      <c r="C136" s="344" t="s">
        <v>378</v>
      </c>
      <c r="D136" s="70"/>
      <c r="E136" s="70"/>
      <c r="F136" s="345">
        <f>F137</f>
        <v>2399.9996999999998</v>
      </c>
      <c r="G136" s="345">
        <f t="shared" ref="G136:H136" si="82">G137</f>
        <v>0</v>
      </c>
      <c r="H136" s="345">
        <f t="shared" si="82"/>
        <v>0</v>
      </c>
    </row>
    <row r="137" spans="1:8" ht="15.75" x14ac:dyDescent="0.25">
      <c r="A137" s="69" t="s">
        <v>106</v>
      </c>
      <c r="B137" s="70" t="s">
        <v>238</v>
      </c>
      <c r="C137" s="344" t="s">
        <v>378</v>
      </c>
      <c r="D137" s="70" t="s">
        <v>176</v>
      </c>
      <c r="E137" s="70" t="s">
        <v>175</v>
      </c>
      <c r="F137" s="345">
        <v>2399.9996999999998</v>
      </c>
      <c r="G137" s="345">
        <v>0</v>
      </c>
      <c r="H137" s="345">
        <v>0</v>
      </c>
    </row>
    <row r="138" spans="1:8" ht="63" x14ac:dyDescent="0.25">
      <c r="A138" s="340" t="s">
        <v>321</v>
      </c>
      <c r="B138" s="341" t="s">
        <v>320</v>
      </c>
      <c r="C138" s="342"/>
      <c r="D138" s="341"/>
      <c r="E138" s="341"/>
      <c r="F138" s="343">
        <f>F139+F144+F149+F152+F155</f>
        <v>12490.34</v>
      </c>
      <c r="G138" s="343">
        <f t="shared" ref="G138:H138" si="83">G139+G144+G149+G152+G155</f>
        <v>12165.199999999999</v>
      </c>
      <c r="H138" s="343">
        <f t="shared" si="83"/>
        <v>12125.199999999999</v>
      </c>
    </row>
    <row r="139" spans="1:8" ht="47.25" x14ac:dyDescent="0.25">
      <c r="A139" s="69" t="s">
        <v>322</v>
      </c>
      <c r="B139" s="70" t="s">
        <v>241</v>
      </c>
      <c r="C139" s="344"/>
      <c r="D139" s="70"/>
      <c r="E139" s="70"/>
      <c r="F139" s="345">
        <f>F140+F142</f>
        <v>6479.4</v>
      </c>
      <c r="G139" s="345">
        <f t="shared" ref="G139:H139" si="84">G140+G142</f>
        <v>6272.8</v>
      </c>
      <c r="H139" s="345">
        <f t="shared" si="84"/>
        <v>6282.8</v>
      </c>
    </row>
    <row r="140" spans="1:8" ht="31.5" x14ac:dyDescent="0.25">
      <c r="A140" s="69" t="s">
        <v>392</v>
      </c>
      <c r="B140" s="70" t="s">
        <v>241</v>
      </c>
      <c r="C140" s="344" t="s">
        <v>391</v>
      </c>
      <c r="D140" s="70"/>
      <c r="E140" s="70"/>
      <c r="F140" s="345">
        <f>F141</f>
        <v>4837.3999999999996</v>
      </c>
      <c r="G140" s="345">
        <f t="shared" ref="G140:H140" si="85">G141</f>
        <v>4642.8</v>
      </c>
      <c r="H140" s="345">
        <f t="shared" si="85"/>
        <v>4642.8</v>
      </c>
    </row>
    <row r="141" spans="1:8" ht="15.75" x14ac:dyDescent="0.25">
      <c r="A141" s="69" t="s">
        <v>110</v>
      </c>
      <c r="B141" s="70" t="s">
        <v>241</v>
      </c>
      <c r="C141" s="344" t="s">
        <v>391</v>
      </c>
      <c r="D141" s="70" t="s">
        <v>172</v>
      </c>
      <c r="E141" s="70" t="s">
        <v>171</v>
      </c>
      <c r="F141" s="345">
        <v>4837.3999999999996</v>
      </c>
      <c r="G141" s="345">
        <v>4642.8</v>
      </c>
      <c r="H141" s="345">
        <v>4642.8</v>
      </c>
    </row>
    <row r="142" spans="1:8" ht="47.25" x14ac:dyDescent="0.25">
      <c r="A142" s="69" t="s">
        <v>379</v>
      </c>
      <c r="B142" s="70" t="s">
        <v>241</v>
      </c>
      <c r="C142" s="344" t="s">
        <v>378</v>
      </c>
      <c r="D142" s="70"/>
      <c r="E142" s="70"/>
      <c r="F142" s="345">
        <f>F143</f>
        <v>1642</v>
      </c>
      <c r="G142" s="345">
        <f t="shared" ref="G142:H142" si="86">G143</f>
        <v>1630</v>
      </c>
      <c r="H142" s="345">
        <f t="shared" si="86"/>
        <v>1640</v>
      </c>
    </row>
    <row r="143" spans="1:8" ht="15.75" x14ac:dyDescent="0.25">
      <c r="A143" s="69" t="s">
        <v>110</v>
      </c>
      <c r="B143" s="70" t="s">
        <v>241</v>
      </c>
      <c r="C143" s="344" t="s">
        <v>378</v>
      </c>
      <c r="D143" s="70" t="s">
        <v>172</v>
      </c>
      <c r="E143" s="70" t="s">
        <v>171</v>
      </c>
      <c r="F143" s="345">
        <f>1587+20+30+5</f>
        <v>1642</v>
      </c>
      <c r="G143" s="345">
        <v>1630</v>
      </c>
      <c r="H143" s="345">
        <v>1640</v>
      </c>
    </row>
    <row r="144" spans="1:8" ht="31.5" x14ac:dyDescent="0.25">
      <c r="A144" s="69" t="s">
        <v>323</v>
      </c>
      <c r="B144" s="70" t="s">
        <v>242</v>
      </c>
      <c r="C144" s="344"/>
      <c r="D144" s="70"/>
      <c r="E144" s="70"/>
      <c r="F144" s="345">
        <f>F145+F147</f>
        <v>1019.74</v>
      </c>
      <c r="G144" s="345">
        <f t="shared" ref="G144:H144" si="87">G145+G147</f>
        <v>903</v>
      </c>
      <c r="H144" s="345">
        <f t="shared" si="87"/>
        <v>903</v>
      </c>
    </row>
    <row r="145" spans="1:8" ht="31.5" x14ac:dyDescent="0.25">
      <c r="A145" s="69" t="s">
        <v>392</v>
      </c>
      <c r="B145" s="70" t="s">
        <v>242</v>
      </c>
      <c r="C145" s="344" t="s">
        <v>391</v>
      </c>
      <c r="D145" s="70"/>
      <c r="E145" s="70"/>
      <c r="F145" s="345">
        <f>F146</f>
        <v>677.54</v>
      </c>
      <c r="G145" s="345">
        <f t="shared" ref="G145:H145" si="88">G146</f>
        <v>687</v>
      </c>
      <c r="H145" s="345">
        <f t="shared" si="88"/>
        <v>687</v>
      </c>
    </row>
    <row r="146" spans="1:8" ht="15.75" x14ac:dyDescent="0.25">
      <c r="A146" s="69" t="s">
        <v>110</v>
      </c>
      <c r="B146" s="70" t="s">
        <v>242</v>
      </c>
      <c r="C146" s="344" t="s">
        <v>391</v>
      </c>
      <c r="D146" s="70" t="s">
        <v>172</v>
      </c>
      <c r="E146" s="70" t="s">
        <v>171</v>
      </c>
      <c r="F146" s="345">
        <v>677.54</v>
      </c>
      <c r="G146" s="345">
        <v>687</v>
      </c>
      <c r="H146" s="345">
        <v>687</v>
      </c>
    </row>
    <row r="147" spans="1:8" ht="47.25" x14ac:dyDescent="0.25">
      <c r="A147" s="69" t="s">
        <v>379</v>
      </c>
      <c r="B147" s="70" t="s">
        <v>242</v>
      </c>
      <c r="C147" s="344" t="s">
        <v>378</v>
      </c>
      <c r="D147" s="70"/>
      <c r="E147" s="70"/>
      <c r="F147" s="345">
        <f>F148</f>
        <v>342.2</v>
      </c>
      <c r="G147" s="345">
        <f t="shared" ref="G147:H147" si="89">G148</f>
        <v>216</v>
      </c>
      <c r="H147" s="345">
        <f t="shared" si="89"/>
        <v>216</v>
      </c>
    </row>
    <row r="148" spans="1:8" ht="15.75" x14ac:dyDescent="0.25">
      <c r="A148" s="69" t="s">
        <v>110</v>
      </c>
      <c r="B148" s="70" t="s">
        <v>242</v>
      </c>
      <c r="C148" s="344" t="s">
        <v>378</v>
      </c>
      <c r="D148" s="70" t="s">
        <v>172</v>
      </c>
      <c r="E148" s="70" t="s">
        <v>171</v>
      </c>
      <c r="F148" s="345">
        <v>342.2</v>
      </c>
      <c r="G148" s="345">
        <v>216</v>
      </c>
      <c r="H148" s="345">
        <v>216</v>
      </c>
    </row>
    <row r="149" spans="1:8" ht="47.25" x14ac:dyDescent="0.25">
      <c r="A149" s="69" t="s">
        <v>327</v>
      </c>
      <c r="B149" s="70" t="s">
        <v>246</v>
      </c>
      <c r="C149" s="344"/>
      <c r="D149" s="70"/>
      <c r="E149" s="70"/>
      <c r="F149" s="345">
        <f>F150</f>
        <v>990</v>
      </c>
      <c r="G149" s="345">
        <f t="shared" ref="G149:H149" si="90">G150</f>
        <v>1100</v>
      </c>
      <c r="H149" s="345">
        <f t="shared" si="90"/>
        <v>1000</v>
      </c>
    </row>
    <row r="150" spans="1:8" ht="47.25" x14ac:dyDescent="0.25">
      <c r="A150" s="69" t="s">
        <v>379</v>
      </c>
      <c r="B150" s="70" t="s">
        <v>246</v>
      </c>
      <c r="C150" s="344" t="s">
        <v>378</v>
      </c>
      <c r="D150" s="70"/>
      <c r="E150" s="70"/>
      <c r="F150" s="345">
        <f>F151</f>
        <v>990</v>
      </c>
      <c r="G150" s="345">
        <f t="shared" ref="G150:H150" si="91">G151</f>
        <v>1100</v>
      </c>
      <c r="H150" s="345">
        <f t="shared" si="91"/>
        <v>1000</v>
      </c>
    </row>
    <row r="151" spans="1:8" ht="15.75" x14ac:dyDescent="0.25">
      <c r="A151" s="69" t="s">
        <v>113</v>
      </c>
      <c r="B151" s="70" t="s">
        <v>246</v>
      </c>
      <c r="C151" s="344" t="s">
        <v>378</v>
      </c>
      <c r="D151" s="70" t="s">
        <v>167</v>
      </c>
      <c r="E151" s="70" t="s">
        <v>166</v>
      </c>
      <c r="F151" s="345">
        <v>990</v>
      </c>
      <c r="G151" s="345">
        <v>1100</v>
      </c>
      <c r="H151" s="345">
        <v>1000</v>
      </c>
    </row>
    <row r="152" spans="1:8" ht="47.25" x14ac:dyDescent="0.25">
      <c r="A152" s="69" t="s">
        <v>324</v>
      </c>
      <c r="B152" s="70" t="s">
        <v>243</v>
      </c>
      <c r="C152" s="344"/>
      <c r="D152" s="70"/>
      <c r="E152" s="70"/>
      <c r="F152" s="345">
        <f>F153</f>
        <v>635</v>
      </c>
      <c r="G152" s="345">
        <f t="shared" ref="G152:H152" si="92">G153</f>
        <v>600</v>
      </c>
      <c r="H152" s="345">
        <f t="shared" si="92"/>
        <v>650</v>
      </c>
    </row>
    <row r="153" spans="1:8" ht="47.25" x14ac:dyDescent="0.25">
      <c r="A153" s="69" t="s">
        <v>379</v>
      </c>
      <c r="B153" s="70" t="s">
        <v>243</v>
      </c>
      <c r="C153" s="344" t="s">
        <v>378</v>
      </c>
      <c r="D153" s="70"/>
      <c r="E153" s="70"/>
      <c r="F153" s="345">
        <f>F154</f>
        <v>635</v>
      </c>
      <c r="G153" s="345">
        <f t="shared" ref="G153:H153" si="93">G154</f>
        <v>600</v>
      </c>
      <c r="H153" s="345">
        <f t="shared" si="93"/>
        <v>650</v>
      </c>
    </row>
    <row r="154" spans="1:8" ht="15.75" x14ac:dyDescent="0.25">
      <c r="A154" s="69" t="s">
        <v>110</v>
      </c>
      <c r="B154" s="70" t="s">
        <v>243</v>
      </c>
      <c r="C154" s="344" t="s">
        <v>378</v>
      </c>
      <c r="D154" s="70" t="s">
        <v>172</v>
      </c>
      <c r="E154" s="70" t="s">
        <v>171</v>
      </c>
      <c r="F154" s="345">
        <v>635</v>
      </c>
      <c r="G154" s="345">
        <v>600</v>
      </c>
      <c r="H154" s="345">
        <v>650</v>
      </c>
    </row>
    <row r="155" spans="1:8" ht="173.25" x14ac:dyDescent="0.25">
      <c r="A155" s="346" t="s">
        <v>325</v>
      </c>
      <c r="B155" s="70" t="s">
        <v>244</v>
      </c>
      <c r="C155" s="344"/>
      <c r="D155" s="70"/>
      <c r="E155" s="70"/>
      <c r="F155" s="345">
        <f>F156</f>
        <v>3366.2</v>
      </c>
      <c r="G155" s="345">
        <f t="shared" ref="G155:H155" si="94">G156</f>
        <v>3289.4</v>
      </c>
      <c r="H155" s="345">
        <f t="shared" si="94"/>
        <v>3289.4</v>
      </c>
    </row>
    <row r="156" spans="1:8" ht="31.5" x14ac:dyDescent="0.25">
      <c r="A156" s="69" t="s">
        <v>392</v>
      </c>
      <c r="B156" s="70" t="s">
        <v>244</v>
      </c>
      <c r="C156" s="344" t="s">
        <v>391</v>
      </c>
      <c r="D156" s="70"/>
      <c r="E156" s="70"/>
      <c r="F156" s="345">
        <f>F157</f>
        <v>3366.2</v>
      </c>
      <c r="G156" s="345">
        <f t="shared" ref="G156:H156" si="95">G157</f>
        <v>3289.4</v>
      </c>
      <c r="H156" s="345">
        <f t="shared" si="95"/>
        <v>3289.4</v>
      </c>
    </row>
    <row r="157" spans="1:8" ht="15.75" x14ac:dyDescent="0.25">
      <c r="A157" s="69" t="s">
        <v>110</v>
      </c>
      <c r="B157" s="70" t="s">
        <v>244</v>
      </c>
      <c r="C157" s="344" t="s">
        <v>391</v>
      </c>
      <c r="D157" s="70" t="s">
        <v>172</v>
      </c>
      <c r="E157" s="70" t="s">
        <v>171</v>
      </c>
      <c r="F157" s="345">
        <v>3366.2</v>
      </c>
      <c r="G157" s="345">
        <v>3289.4</v>
      </c>
      <c r="H157" s="345">
        <v>3289.4</v>
      </c>
    </row>
    <row r="158" spans="1:8" ht="47.25" x14ac:dyDescent="0.25">
      <c r="A158" s="340" t="s">
        <v>317</v>
      </c>
      <c r="B158" s="341" t="s">
        <v>316</v>
      </c>
      <c r="C158" s="342"/>
      <c r="D158" s="341"/>
      <c r="E158" s="341"/>
      <c r="F158" s="343">
        <f>F159+F162</f>
        <v>681.5</v>
      </c>
      <c r="G158" s="343">
        <f t="shared" ref="G158" si="96">G159+G162</f>
        <v>300</v>
      </c>
      <c r="H158" s="343">
        <f>H159+H162</f>
        <v>400</v>
      </c>
    </row>
    <row r="159" spans="1:8" ht="47.25" x14ac:dyDescent="0.25">
      <c r="A159" s="69" t="s">
        <v>318</v>
      </c>
      <c r="B159" s="70" t="s">
        <v>239</v>
      </c>
      <c r="C159" s="344"/>
      <c r="D159" s="70"/>
      <c r="E159" s="70"/>
      <c r="F159" s="345">
        <f>F160</f>
        <v>200</v>
      </c>
      <c r="G159" s="345">
        <f t="shared" ref="G159:H159" si="97">G160</f>
        <v>300</v>
      </c>
      <c r="H159" s="345">
        <f t="shared" si="97"/>
        <v>400</v>
      </c>
    </row>
    <row r="160" spans="1:8" ht="47.25" x14ac:dyDescent="0.25">
      <c r="A160" s="69" t="s">
        <v>379</v>
      </c>
      <c r="B160" s="70" t="s">
        <v>239</v>
      </c>
      <c r="C160" s="344" t="s">
        <v>378</v>
      </c>
      <c r="D160" s="70"/>
      <c r="E160" s="70"/>
      <c r="F160" s="345">
        <f>F161</f>
        <v>200</v>
      </c>
      <c r="G160" s="345">
        <f t="shared" ref="G160:H160" si="98">G161</f>
        <v>300</v>
      </c>
      <c r="H160" s="345">
        <f t="shared" si="98"/>
        <v>400</v>
      </c>
    </row>
    <row r="161" spans="1:8" ht="15.75" x14ac:dyDescent="0.25">
      <c r="A161" s="69" t="s">
        <v>174</v>
      </c>
      <c r="B161" s="70" t="s">
        <v>239</v>
      </c>
      <c r="C161" s="344" t="s">
        <v>378</v>
      </c>
      <c r="D161" s="70" t="s">
        <v>173</v>
      </c>
      <c r="E161" s="70" t="s">
        <v>173</v>
      </c>
      <c r="F161" s="345">
        <v>200</v>
      </c>
      <c r="G161" s="345">
        <v>300</v>
      </c>
      <c r="H161" s="345">
        <v>400</v>
      </c>
    </row>
    <row r="162" spans="1:8" ht="63" x14ac:dyDescent="0.25">
      <c r="A162" s="69" t="s">
        <v>319</v>
      </c>
      <c r="B162" s="70" t="s">
        <v>240</v>
      </c>
      <c r="C162" s="344"/>
      <c r="D162" s="70"/>
      <c r="E162" s="70"/>
      <c r="F162" s="345">
        <f>F163</f>
        <v>481.5</v>
      </c>
      <c r="G162" s="345">
        <f t="shared" ref="G162:H162" si="99">G163</f>
        <v>0</v>
      </c>
      <c r="H162" s="345">
        <f t="shared" si="99"/>
        <v>0</v>
      </c>
    </row>
    <row r="163" spans="1:8" ht="31.5" x14ac:dyDescent="0.25">
      <c r="A163" s="69" t="s">
        <v>392</v>
      </c>
      <c r="B163" s="70" t="s">
        <v>240</v>
      </c>
      <c r="C163" s="344" t="s">
        <v>391</v>
      </c>
      <c r="D163" s="70"/>
      <c r="E163" s="70"/>
      <c r="F163" s="345">
        <f>F164</f>
        <v>481.5</v>
      </c>
      <c r="G163" s="345">
        <f t="shared" ref="G163:H163" si="100">G164</f>
        <v>0</v>
      </c>
      <c r="H163" s="345">
        <f t="shared" si="100"/>
        <v>0</v>
      </c>
    </row>
    <row r="164" spans="1:8" ht="15.75" x14ac:dyDescent="0.25">
      <c r="A164" s="69" t="s">
        <v>174</v>
      </c>
      <c r="B164" s="70" t="s">
        <v>240</v>
      </c>
      <c r="C164" s="344" t="s">
        <v>391</v>
      </c>
      <c r="D164" s="70" t="s">
        <v>173</v>
      </c>
      <c r="E164" s="70" t="s">
        <v>173</v>
      </c>
      <c r="F164" s="345">
        <v>481.5</v>
      </c>
      <c r="G164" s="345">
        <v>0</v>
      </c>
      <c r="H164" s="345">
        <v>0</v>
      </c>
    </row>
    <row r="165" spans="1:8" ht="78.75" x14ac:dyDescent="0.25">
      <c r="A165" s="340" t="s">
        <v>295</v>
      </c>
      <c r="B165" s="341" t="s">
        <v>294</v>
      </c>
      <c r="C165" s="342"/>
      <c r="D165" s="341"/>
      <c r="E165" s="341"/>
      <c r="F165" s="343">
        <f>F166</f>
        <v>10</v>
      </c>
      <c r="G165" s="343">
        <f t="shared" ref="G165:H165" si="101">G166</f>
        <v>10</v>
      </c>
      <c r="H165" s="343">
        <f t="shared" si="101"/>
        <v>10</v>
      </c>
    </row>
    <row r="166" spans="1:8" ht="63" x14ac:dyDescent="0.25">
      <c r="A166" s="69" t="s">
        <v>296</v>
      </c>
      <c r="B166" s="70" t="s">
        <v>225</v>
      </c>
      <c r="C166" s="344"/>
      <c r="D166" s="70"/>
      <c r="E166" s="70"/>
      <c r="F166" s="345">
        <f>F167</f>
        <v>10</v>
      </c>
      <c r="G166" s="345">
        <f t="shared" ref="G166:H166" si="102">G167</f>
        <v>10</v>
      </c>
      <c r="H166" s="345">
        <f t="shared" si="102"/>
        <v>10</v>
      </c>
    </row>
    <row r="167" spans="1:8" ht="47.25" x14ac:dyDescent="0.25">
      <c r="A167" s="69" t="s">
        <v>379</v>
      </c>
      <c r="B167" s="70" t="s">
        <v>225</v>
      </c>
      <c r="C167" s="344" t="s">
        <v>378</v>
      </c>
      <c r="D167" s="70"/>
      <c r="E167" s="70"/>
      <c r="F167" s="345">
        <f>F168</f>
        <v>10</v>
      </c>
      <c r="G167" s="345">
        <f t="shared" ref="G167:H167" si="103">G168</f>
        <v>10</v>
      </c>
      <c r="H167" s="345">
        <f t="shared" si="103"/>
        <v>10</v>
      </c>
    </row>
    <row r="168" spans="1:8" ht="31.5" x14ac:dyDescent="0.25">
      <c r="A168" s="69" t="s">
        <v>101</v>
      </c>
      <c r="B168" s="70" t="s">
        <v>225</v>
      </c>
      <c r="C168" s="344" t="s">
        <v>378</v>
      </c>
      <c r="D168" s="70" t="s">
        <v>169</v>
      </c>
      <c r="E168" s="70" t="s">
        <v>178</v>
      </c>
      <c r="F168" s="345">
        <v>10</v>
      </c>
      <c r="G168" s="345">
        <v>10</v>
      </c>
      <c r="H168" s="345">
        <v>10</v>
      </c>
    </row>
    <row r="169" spans="1:8" ht="31.5" x14ac:dyDescent="0.25">
      <c r="A169" s="340" t="s">
        <v>298</v>
      </c>
      <c r="B169" s="341" t="s">
        <v>297</v>
      </c>
      <c r="C169" s="342"/>
      <c r="D169" s="341"/>
      <c r="E169" s="341"/>
      <c r="F169" s="343">
        <f>F170+F177</f>
        <v>7181.9417899999999</v>
      </c>
      <c r="G169" s="343">
        <f t="shared" ref="G169:H169" si="104">G170+G177</f>
        <v>748.13187000000005</v>
      </c>
      <c r="H169" s="343">
        <f t="shared" si="104"/>
        <v>11372.92763</v>
      </c>
    </row>
    <row r="170" spans="1:8" ht="63" x14ac:dyDescent="0.25">
      <c r="A170" s="340" t="s">
        <v>314</v>
      </c>
      <c r="B170" s="341" t="s">
        <v>313</v>
      </c>
      <c r="C170" s="342"/>
      <c r="D170" s="341"/>
      <c r="E170" s="341"/>
      <c r="F170" s="343">
        <f>F174+F171</f>
        <v>1706.6469300000001</v>
      </c>
      <c r="G170" s="343">
        <f t="shared" ref="G170:H170" si="105">G174+G171</f>
        <v>748.13187000000005</v>
      </c>
      <c r="H170" s="343">
        <f t="shared" si="105"/>
        <v>11372.92763</v>
      </c>
    </row>
    <row r="171" spans="1:8" ht="78.75" x14ac:dyDescent="0.25">
      <c r="A171" s="383" t="s">
        <v>441</v>
      </c>
      <c r="B171" s="384" t="s">
        <v>436</v>
      </c>
      <c r="C171" s="385"/>
      <c r="D171" s="384"/>
      <c r="E171" s="384"/>
      <c r="F171" s="349">
        <f>F172</f>
        <v>1023.57</v>
      </c>
      <c r="G171" s="349">
        <f t="shared" ref="G171:H171" si="106">G172</f>
        <v>0</v>
      </c>
      <c r="H171" s="349">
        <f t="shared" si="106"/>
        <v>11372.92763</v>
      </c>
    </row>
    <row r="172" spans="1:8" ht="47.25" x14ac:dyDescent="0.25">
      <c r="A172" s="383" t="s">
        <v>379</v>
      </c>
      <c r="B172" s="384" t="s">
        <v>436</v>
      </c>
      <c r="C172" s="385">
        <v>240</v>
      </c>
      <c r="D172" s="384"/>
      <c r="E172" s="384"/>
      <c r="F172" s="349">
        <f>F173</f>
        <v>1023.57</v>
      </c>
      <c r="G172" s="349">
        <f t="shared" ref="G172:H172" si="107">G173</f>
        <v>0</v>
      </c>
      <c r="H172" s="349">
        <f t="shared" si="107"/>
        <v>11372.92763</v>
      </c>
    </row>
    <row r="173" spans="1:8" ht="31.5" x14ac:dyDescent="0.25">
      <c r="A173" s="383" t="s">
        <v>101</v>
      </c>
      <c r="B173" s="384" t="s">
        <v>436</v>
      </c>
      <c r="C173" s="385">
        <v>240</v>
      </c>
      <c r="D173" s="384" t="s">
        <v>169</v>
      </c>
      <c r="E173" s="384" t="s">
        <v>178</v>
      </c>
      <c r="F173" s="349">
        <v>1023.57</v>
      </c>
      <c r="G173" s="349">
        <v>0</v>
      </c>
      <c r="H173" s="349">
        <v>11372.92763</v>
      </c>
    </row>
    <row r="174" spans="1:8" ht="78.75" x14ac:dyDescent="0.25">
      <c r="A174" s="69" t="s">
        <v>315</v>
      </c>
      <c r="B174" s="70" t="s">
        <v>236</v>
      </c>
      <c r="C174" s="344"/>
      <c r="D174" s="70"/>
      <c r="E174" s="70"/>
      <c r="F174" s="345">
        <f>F175</f>
        <v>683.07693000000006</v>
      </c>
      <c r="G174" s="345">
        <f t="shared" ref="G174:H174" si="108">G175</f>
        <v>748.13187000000005</v>
      </c>
      <c r="H174" s="345">
        <f t="shared" si="108"/>
        <v>0</v>
      </c>
    </row>
    <row r="175" spans="1:8" ht="47.25" x14ac:dyDescent="0.25">
      <c r="A175" s="69" t="s">
        <v>379</v>
      </c>
      <c r="B175" s="70" t="s">
        <v>236</v>
      </c>
      <c r="C175" s="344" t="s">
        <v>378</v>
      </c>
      <c r="D175" s="70"/>
      <c r="E175" s="70"/>
      <c r="F175" s="345">
        <f>F176</f>
        <v>683.07693000000006</v>
      </c>
      <c r="G175" s="345">
        <f t="shared" ref="G175:H175" si="109">G176</f>
        <v>748.13187000000005</v>
      </c>
      <c r="H175" s="345">
        <f t="shared" si="109"/>
        <v>0</v>
      </c>
    </row>
    <row r="176" spans="1:8" ht="15.75" x14ac:dyDescent="0.25">
      <c r="A176" s="69" t="s">
        <v>106</v>
      </c>
      <c r="B176" s="70" t="s">
        <v>236</v>
      </c>
      <c r="C176" s="344" t="s">
        <v>378</v>
      </c>
      <c r="D176" s="70" t="s">
        <v>176</v>
      </c>
      <c r="E176" s="70" t="s">
        <v>175</v>
      </c>
      <c r="F176" s="345">
        <v>683.07693000000006</v>
      </c>
      <c r="G176" s="345">
        <v>748.13187000000005</v>
      </c>
      <c r="H176" s="345">
        <v>0</v>
      </c>
    </row>
    <row r="177" spans="1:8" ht="78.75" x14ac:dyDescent="0.25">
      <c r="A177" s="340" t="s">
        <v>306</v>
      </c>
      <c r="B177" s="341" t="s">
        <v>305</v>
      </c>
      <c r="C177" s="342"/>
      <c r="D177" s="341"/>
      <c r="E177" s="341"/>
      <c r="F177" s="343">
        <f>F178</f>
        <v>5475.29486</v>
      </c>
      <c r="G177" s="343">
        <f t="shared" ref="G177:H177" si="110">G178</f>
        <v>0</v>
      </c>
      <c r="H177" s="343">
        <f t="shared" si="110"/>
        <v>0</v>
      </c>
    </row>
    <row r="178" spans="1:8" ht="47.25" x14ac:dyDescent="0.25">
      <c r="A178" s="69" t="s">
        <v>371</v>
      </c>
      <c r="B178" s="70" t="s">
        <v>377</v>
      </c>
      <c r="C178" s="344"/>
      <c r="D178" s="70"/>
      <c r="E178" s="70"/>
      <c r="F178" s="345">
        <f>F179</f>
        <v>5475.29486</v>
      </c>
      <c r="G178" s="345">
        <f t="shared" ref="G178:H178" si="111">G179</f>
        <v>0</v>
      </c>
      <c r="H178" s="345">
        <f t="shared" si="111"/>
        <v>0</v>
      </c>
    </row>
    <row r="179" spans="1:8" ht="15.75" x14ac:dyDescent="0.25">
      <c r="A179" s="69" t="s">
        <v>390</v>
      </c>
      <c r="B179" s="70" t="s">
        <v>377</v>
      </c>
      <c r="C179" s="344" t="s">
        <v>389</v>
      </c>
      <c r="D179" s="70"/>
      <c r="E179" s="70"/>
      <c r="F179" s="345">
        <f>F180</f>
        <v>5475.29486</v>
      </c>
      <c r="G179" s="345">
        <f t="shared" ref="G179:H179" si="112">G180</f>
        <v>0</v>
      </c>
      <c r="H179" s="345">
        <f t="shared" si="112"/>
        <v>0</v>
      </c>
    </row>
    <row r="180" spans="1:8" ht="15.75" x14ac:dyDescent="0.25">
      <c r="A180" s="69" t="s">
        <v>104</v>
      </c>
      <c r="B180" s="70" t="s">
        <v>377</v>
      </c>
      <c r="C180" s="344" t="s">
        <v>389</v>
      </c>
      <c r="D180" s="70" t="s">
        <v>176</v>
      </c>
      <c r="E180" s="70" t="s">
        <v>171</v>
      </c>
      <c r="F180" s="345">
        <f>64.30176+5410.9931</f>
        <v>5475.29486</v>
      </c>
      <c r="G180" s="345">
        <v>0</v>
      </c>
      <c r="H180" s="345">
        <v>0</v>
      </c>
    </row>
    <row r="181" spans="1:8" ht="15.75" x14ac:dyDescent="0.25">
      <c r="A181" s="347" t="s">
        <v>165</v>
      </c>
      <c r="B181" s="332"/>
      <c r="C181" s="339"/>
      <c r="D181" s="332"/>
      <c r="E181" s="332"/>
      <c r="F181" s="348">
        <f>F9+F82</f>
        <v>116223.87755999999</v>
      </c>
      <c r="G181" s="348">
        <f>G9+G82</f>
        <v>63675.699869999997</v>
      </c>
      <c r="H181" s="348">
        <f>H9+H82</f>
        <v>72835.498630000002</v>
      </c>
    </row>
    <row r="182" spans="1:8" x14ac:dyDescent="0.25">
      <c r="F182" s="317"/>
    </row>
    <row r="183" spans="1:8" x14ac:dyDescent="0.25">
      <c r="F183" s="317"/>
      <c r="G183" s="317"/>
      <c r="H183" s="317"/>
    </row>
    <row r="184" spans="1:8" x14ac:dyDescent="0.25">
      <c r="F184" s="317"/>
    </row>
    <row r="189" spans="1:8" x14ac:dyDescent="0.25">
      <c r="B189" s="317"/>
    </row>
  </sheetData>
  <mergeCells count="8">
    <mergeCell ref="A6:H6"/>
    <mergeCell ref="A7:A8"/>
    <mergeCell ref="B7:B8"/>
    <mergeCell ref="C7:C8"/>
    <mergeCell ref="D7:E8"/>
    <mergeCell ref="F7:F8"/>
    <mergeCell ref="G7:G8"/>
    <mergeCell ref="H7:H8"/>
  </mergeCells>
  <pageMargins left="0.70866141732283472" right="0" top="0.78740157480314965" bottom="0.78740157480314965" header="0" footer="0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приложение 2 на 23</vt:lpstr>
      <vt:lpstr>приложение 2 с КЦ</vt:lpstr>
      <vt:lpstr>ПРИЛОЖЕНИЕ 2 на 24</vt:lpstr>
      <vt:lpstr>ПРИЛОЖЕНИЕ 2 на 24 КЦ</vt:lpstr>
      <vt:lpstr>ПРИЛОЖЕНИЕ 2 на 2025 год</vt:lpstr>
      <vt:lpstr>ПРИЛОЖЕНИЕ 2 на 2025</vt:lpstr>
      <vt:lpstr>ПРИЛОЖЕНИЕ 3</vt:lpstr>
      <vt:lpstr>ПРИЛОЖЕНИЕ 5</vt:lpstr>
      <vt:lpstr>приложение 5.1 </vt:lpstr>
      <vt:lpstr>приложение 6</vt:lpstr>
      <vt:lpstr>ПРИЛОЖЕНИЕ 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Семенова Екатерина Владмиировна</cp:lastModifiedBy>
  <cp:lastPrinted>2023-04-20T08:09:32Z</cp:lastPrinted>
  <dcterms:created xsi:type="dcterms:W3CDTF">1996-10-08T23:32:33Z</dcterms:created>
  <dcterms:modified xsi:type="dcterms:W3CDTF">2023-04-20T08:53:28Z</dcterms:modified>
</cp:coreProperties>
</file>