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СД2023\Исполнение бюджета 2023 год\постановления об исполнении бюджета 9 месяцев 2023\"/>
    </mc:Choice>
  </mc:AlternateContent>
  <xr:revisionPtr revIDLastSave="0" documentId="13_ncr:1_{D70D3683-636A-4A39-944E-05F71391B568}" xr6:coauthVersionLast="47" xr6:coauthVersionMax="47" xr10:uidLastSave="{00000000-0000-0000-0000-000000000000}"/>
  <bookViews>
    <workbookView xWindow="-120" yWindow="-120" windowWidth="21840" windowHeight="13140" firstSheet="1" activeTab="5" xr2:uid="{00000000-000D-0000-FFFF-FFFF00000000}"/>
  </bookViews>
  <sheets>
    <sheet name="приложение 2 на 2023 " sheetId="23" r:id="rId1"/>
    <sheet name="ПРИЛОЖЕНИЕ 3" sheetId="16" r:id="rId2"/>
    <sheet name="ПРИЛОЖЕНИЕ 4" sheetId="17" r:id="rId3"/>
    <sheet name="приложение 4.1" sheetId="29" r:id="rId4"/>
    <sheet name="приложение 5" sheetId="30" r:id="rId5"/>
    <sheet name="ПРИЛОЖЕНИЕ 6" sheetId="21" r:id="rId6"/>
  </sheets>
  <calcPr calcId="191029"/>
</workbook>
</file>

<file path=xl/calcChain.xml><?xml version="1.0" encoding="utf-8"?>
<calcChain xmlns="http://schemas.openxmlformats.org/spreadsheetml/2006/main">
  <c r="G30" i="29" l="1"/>
  <c r="E21" i="21"/>
  <c r="D21" i="21"/>
  <c r="H34" i="30"/>
  <c r="I176" i="30"/>
  <c r="I175" i="30" s="1"/>
  <c r="H176" i="30"/>
  <c r="H175" i="30" s="1"/>
  <c r="G176" i="30"/>
  <c r="G175" i="30" s="1"/>
  <c r="I177" i="30"/>
  <c r="H63" i="30"/>
  <c r="G63" i="30"/>
  <c r="I64" i="30"/>
  <c r="G27" i="30"/>
  <c r="G34" i="30"/>
  <c r="G33" i="30" s="1"/>
  <c r="I37" i="30"/>
  <c r="H36" i="30"/>
  <c r="G36" i="30"/>
  <c r="H31" i="30"/>
  <c r="G31" i="30"/>
  <c r="I32" i="30"/>
  <c r="I20" i="30"/>
  <c r="E25" i="17"/>
  <c r="D25" i="17"/>
  <c r="D37" i="17"/>
  <c r="F26" i="17"/>
  <c r="H47" i="29"/>
  <c r="G46" i="29"/>
  <c r="G45" i="29" s="1"/>
  <c r="F46" i="29"/>
  <c r="F45" i="29" s="1"/>
  <c r="H166" i="29"/>
  <c r="G140" i="29"/>
  <c r="G121" i="29"/>
  <c r="G66" i="29"/>
  <c r="G65" i="29" s="1"/>
  <c r="G64" i="29" s="1"/>
  <c r="F66" i="29"/>
  <c r="F65" i="29" s="1"/>
  <c r="F64" i="29" s="1"/>
  <c r="H67" i="29"/>
  <c r="H66" i="29" s="1"/>
  <c r="H65" i="29" s="1"/>
  <c r="G36" i="29"/>
  <c r="F36" i="29"/>
  <c r="H39" i="29"/>
  <c r="F30" i="29"/>
  <c r="H34" i="29"/>
  <c r="H32" i="29"/>
  <c r="E18" i="16"/>
  <c r="E19" i="16"/>
  <c r="E20" i="16"/>
  <c r="E15" i="16"/>
  <c r="E14" i="16"/>
  <c r="E13" i="16"/>
  <c r="E34" i="16"/>
  <c r="E29" i="16"/>
  <c r="E26" i="16"/>
  <c r="E32" i="16"/>
  <c r="D32" i="16"/>
  <c r="C32" i="16"/>
  <c r="C33" i="23"/>
  <c r="C40" i="23"/>
  <c r="C43" i="23"/>
  <c r="C53" i="23"/>
  <c r="C56" i="23"/>
  <c r="E59" i="23"/>
  <c r="E42" i="23"/>
  <c r="D33" i="23"/>
  <c r="D32" i="23"/>
  <c r="E36" i="23"/>
  <c r="D10" i="23"/>
  <c r="I63" i="30" l="1"/>
  <c r="I36" i="30"/>
  <c r="I31" i="30"/>
  <c r="H45" i="29"/>
  <c r="H46" i="29"/>
  <c r="H64" i="29"/>
  <c r="H139" i="30"/>
  <c r="H138" i="30" s="1"/>
  <c r="I130" i="30"/>
  <c r="I132" i="30"/>
  <c r="H129" i="30"/>
  <c r="H134" i="30"/>
  <c r="G203" i="30"/>
  <c r="I196" i="30"/>
  <c r="H159" i="30"/>
  <c r="G159" i="30"/>
  <c r="I161" i="30"/>
  <c r="G193" i="30" l="1"/>
  <c r="G197" i="30"/>
  <c r="H193" i="30"/>
  <c r="H137" i="30"/>
  <c r="F191" i="29"/>
  <c r="F199" i="29"/>
  <c r="F207" i="29"/>
  <c r="G191" i="29"/>
  <c r="H198" i="29"/>
  <c r="H193" i="29"/>
  <c r="G155" i="29"/>
  <c r="F155" i="29"/>
  <c r="H158" i="29"/>
  <c r="F114" i="29"/>
  <c r="H72" i="29"/>
  <c r="D18" i="16"/>
  <c r="C18" i="16"/>
  <c r="D19" i="16"/>
  <c r="C19" i="16"/>
  <c r="D33" i="16"/>
  <c r="C33" i="16"/>
  <c r="E30" i="16"/>
  <c r="D31" i="16"/>
  <c r="E31" i="16"/>
  <c r="C31" i="16"/>
  <c r="D15" i="16"/>
  <c r="C15" i="16"/>
  <c r="C20" i="16"/>
  <c r="D43" i="23"/>
  <c r="D53" i="23"/>
  <c r="D56" i="23"/>
  <c r="E60" i="23"/>
  <c r="E33" i="16" s="1"/>
  <c r="E50" i="23"/>
  <c r="E49" i="23"/>
  <c r="E52" i="23"/>
  <c r="F161" i="29"/>
  <c r="H140" i="29"/>
  <c r="G139" i="29"/>
  <c r="F139" i="29"/>
  <c r="F138" i="29" s="1"/>
  <c r="D16" i="21" s="1"/>
  <c r="G135" i="29"/>
  <c r="G134" i="29" s="1"/>
  <c r="E13" i="21" s="1"/>
  <c r="F137" i="29"/>
  <c r="G126" i="29"/>
  <c r="F126" i="29"/>
  <c r="G71" i="29"/>
  <c r="F71" i="29"/>
  <c r="G15" i="29"/>
  <c r="F15" i="29"/>
  <c r="H20" i="29"/>
  <c r="H17" i="30"/>
  <c r="G17" i="30"/>
  <c r="E56" i="23" l="1"/>
  <c r="D40" i="23"/>
  <c r="H136" i="30"/>
  <c r="H71" i="29"/>
  <c r="H139" i="29"/>
  <c r="G138" i="29"/>
  <c r="F135" i="29"/>
  <c r="F134" i="29" s="1"/>
  <c r="D13" i="21" s="1"/>
  <c r="H137" i="29"/>
  <c r="H136" i="29"/>
  <c r="H138" i="29" l="1"/>
  <c r="E16" i="21"/>
  <c r="H135" i="29"/>
  <c r="G131" i="30" l="1"/>
  <c r="H131" i="30"/>
  <c r="G129" i="30"/>
  <c r="I129" i="30" s="1"/>
  <c r="G68" i="30"/>
  <c r="H70" i="30"/>
  <c r="G70" i="30"/>
  <c r="I71" i="30"/>
  <c r="G138" i="30" l="1"/>
  <c r="I139" i="30"/>
  <c r="I131" i="30"/>
  <c r="H128" i="30"/>
  <c r="H127" i="30" s="1"/>
  <c r="G128" i="30"/>
  <c r="G127" i="30" s="1"/>
  <c r="G67" i="30"/>
  <c r="G66" i="30" s="1"/>
  <c r="I70" i="30"/>
  <c r="I127" i="30" l="1"/>
  <c r="I128" i="30"/>
  <c r="G137" i="30"/>
  <c r="I138" i="30"/>
  <c r="D20" i="16"/>
  <c r="D18" i="23"/>
  <c r="G136" i="30" l="1"/>
  <c r="I136" i="30" s="1"/>
  <c r="I137" i="30"/>
  <c r="G169" i="29"/>
  <c r="F169" i="29"/>
  <c r="F168" i="29" s="1"/>
  <c r="D17" i="21" s="1"/>
  <c r="D15" i="21" s="1"/>
  <c r="G27" i="29"/>
  <c r="G199" i="29"/>
  <c r="G52" i="29"/>
  <c r="G51" i="29" s="1"/>
  <c r="G50" i="29" s="1"/>
  <c r="G49" i="29" s="1"/>
  <c r="G48" i="29" s="1"/>
  <c r="E11" i="17" s="1"/>
  <c r="F52" i="29"/>
  <c r="G207" i="29"/>
  <c r="G145" i="29"/>
  <c r="F121" i="29"/>
  <c r="G56" i="29"/>
  <c r="E12" i="17" s="1"/>
  <c r="G23" i="29"/>
  <c r="F23" i="29"/>
  <c r="F21" i="29"/>
  <c r="G21" i="29"/>
  <c r="H16" i="29"/>
  <c r="H17" i="29"/>
  <c r="H18" i="29"/>
  <c r="H19" i="29"/>
  <c r="H22" i="29"/>
  <c r="H24" i="29"/>
  <c r="H28" i="29"/>
  <c r="H29" i="29"/>
  <c r="H31" i="29"/>
  <c r="H33" i="29"/>
  <c r="H37" i="29"/>
  <c r="H38" i="29"/>
  <c r="H44" i="29"/>
  <c r="H53" i="29"/>
  <c r="H54" i="29"/>
  <c r="H55" i="29"/>
  <c r="H61" i="29"/>
  <c r="H74" i="29"/>
  <c r="H82" i="29"/>
  <c r="H83" i="29"/>
  <c r="H91" i="29"/>
  <c r="H99" i="29"/>
  <c r="H101" i="29"/>
  <c r="H103" i="29"/>
  <c r="H106" i="29"/>
  <c r="H113" i="29"/>
  <c r="H115" i="29"/>
  <c r="H122" i="29"/>
  <c r="H125" i="29"/>
  <c r="H127" i="29"/>
  <c r="H133" i="29"/>
  <c r="H146" i="29"/>
  <c r="H149" i="29"/>
  <c r="H156" i="29"/>
  <c r="H157" i="29"/>
  <c r="H160" i="29"/>
  <c r="H162" i="29"/>
  <c r="H164" i="29"/>
  <c r="H170" i="29"/>
  <c r="H173" i="29"/>
  <c r="H181" i="29"/>
  <c r="H183" i="29"/>
  <c r="H184" i="29"/>
  <c r="H192" i="29"/>
  <c r="H194" i="29"/>
  <c r="H195" i="29"/>
  <c r="H196" i="29"/>
  <c r="H197" i="29"/>
  <c r="H200" i="29"/>
  <c r="H201" i="29"/>
  <c r="H202" i="29"/>
  <c r="H203" i="29"/>
  <c r="H204" i="29"/>
  <c r="H206" i="29"/>
  <c r="H208" i="29"/>
  <c r="H209" i="29"/>
  <c r="H217" i="29"/>
  <c r="H225" i="29"/>
  <c r="H202" i="30"/>
  <c r="H50" i="30"/>
  <c r="H218" i="30"/>
  <c r="H217" i="30" s="1"/>
  <c r="H216" i="30" s="1"/>
  <c r="H215" i="30" s="1"/>
  <c r="H214" i="30" s="1"/>
  <c r="G218" i="30"/>
  <c r="G217" i="30" s="1"/>
  <c r="G216" i="30" s="1"/>
  <c r="G215" i="30" s="1"/>
  <c r="G214" i="30" s="1"/>
  <c r="G213" i="30" s="1"/>
  <c r="H210" i="30"/>
  <c r="H209" i="30" s="1"/>
  <c r="G210" i="30"/>
  <c r="G209" i="30" s="1"/>
  <c r="G208" i="30" s="1"/>
  <c r="G207" i="30" s="1"/>
  <c r="G206" i="30" s="1"/>
  <c r="G205" i="30" s="1"/>
  <c r="H197" i="30"/>
  <c r="G202" i="30"/>
  <c r="H200" i="30"/>
  <c r="G200" i="30"/>
  <c r="H185" i="30"/>
  <c r="G185" i="30"/>
  <c r="H183" i="30"/>
  <c r="G183" i="30"/>
  <c r="H172" i="30"/>
  <c r="H171" i="30" s="1"/>
  <c r="H170" i="30" s="1"/>
  <c r="G172" i="30"/>
  <c r="G171" i="30" s="1"/>
  <c r="G170" i="30" s="1"/>
  <c r="H168" i="30"/>
  <c r="G168" i="30"/>
  <c r="H166" i="30"/>
  <c r="G166" i="30"/>
  <c r="H164" i="30"/>
  <c r="G164" i="30"/>
  <c r="H162" i="30"/>
  <c r="G162" i="30"/>
  <c r="H155" i="30"/>
  <c r="H154" i="30" s="1"/>
  <c r="H153" i="30" s="1"/>
  <c r="G155" i="30"/>
  <c r="G154" i="30" s="1"/>
  <c r="G153" i="30" s="1"/>
  <c r="H145" i="30"/>
  <c r="G145" i="30"/>
  <c r="G144" i="30" s="1"/>
  <c r="H148" i="30"/>
  <c r="H147" i="30" s="1"/>
  <c r="G148" i="30"/>
  <c r="G147" i="30" s="1"/>
  <c r="H118" i="30"/>
  <c r="G118" i="30"/>
  <c r="H120" i="30"/>
  <c r="G120" i="30"/>
  <c r="H123" i="30"/>
  <c r="H122" i="30" s="1"/>
  <c r="G123" i="30"/>
  <c r="G122" i="30" s="1"/>
  <c r="H133" i="30"/>
  <c r="G134" i="30"/>
  <c r="G133" i="30" s="1"/>
  <c r="H110" i="30"/>
  <c r="G110" i="30"/>
  <c r="H108" i="30"/>
  <c r="G108" i="30"/>
  <c r="H101" i="30"/>
  <c r="H100" i="30" s="1"/>
  <c r="G101" i="30"/>
  <c r="G100" i="30" s="1"/>
  <c r="H94" i="30"/>
  <c r="H96" i="30"/>
  <c r="H98" i="30"/>
  <c r="G98" i="30"/>
  <c r="G96" i="30"/>
  <c r="G94" i="30"/>
  <c r="H86" i="30"/>
  <c r="G86" i="30"/>
  <c r="G85" i="30" s="1"/>
  <c r="G84" i="30" s="1"/>
  <c r="G83" i="30" s="1"/>
  <c r="G82" i="30" s="1"/>
  <c r="G81" i="30" s="1"/>
  <c r="H78" i="30"/>
  <c r="H77" i="30" s="1"/>
  <c r="H76" i="30" s="1"/>
  <c r="H75" i="30" s="1"/>
  <c r="H74" i="30" s="1"/>
  <c r="H73" i="30" s="1"/>
  <c r="H72" i="30" s="1"/>
  <c r="G78" i="30"/>
  <c r="H68" i="30"/>
  <c r="H59" i="30"/>
  <c r="H58" i="30" s="1"/>
  <c r="H57" i="30" s="1"/>
  <c r="G59" i="30"/>
  <c r="G58" i="30" s="1"/>
  <c r="G57" i="30" s="1"/>
  <c r="G56" i="30" s="1"/>
  <c r="G55" i="30" s="1"/>
  <c r="G54" i="30" s="1"/>
  <c r="H52" i="30"/>
  <c r="G52" i="30"/>
  <c r="G50" i="30"/>
  <c r="H48" i="30"/>
  <c r="G48" i="30"/>
  <c r="H41" i="30"/>
  <c r="H40" i="30" s="1"/>
  <c r="G41" i="30"/>
  <c r="G40" i="30" s="1"/>
  <c r="G39" i="30" s="1"/>
  <c r="G38" i="30" s="1"/>
  <c r="H33" i="30"/>
  <c r="H29" i="30"/>
  <c r="G29" i="30"/>
  <c r="H27" i="30"/>
  <c r="H23" i="30"/>
  <c r="G23" i="30"/>
  <c r="H21" i="30"/>
  <c r="G21" i="30"/>
  <c r="I18" i="30"/>
  <c r="I19" i="30"/>
  <c r="I22" i="30"/>
  <c r="I24" i="30"/>
  <c r="I28" i="30"/>
  <c r="I30" i="30"/>
  <c r="I35" i="30"/>
  <c r="I42" i="30"/>
  <c r="I49" i="30"/>
  <c r="I51" i="30"/>
  <c r="I53" i="30"/>
  <c r="I60" i="30"/>
  <c r="I69" i="30"/>
  <c r="I79" i="30"/>
  <c r="I87" i="30"/>
  <c r="I95" i="30"/>
  <c r="I97" i="30"/>
  <c r="I99" i="30"/>
  <c r="I102" i="30"/>
  <c r="I109" i="30"/>
  <c r="I111" i="30"/>
  <c r="I119" i="30"/>
  <c r="I121" i="30"/>
  <c r="I124" i="30"/>
  <c r="I135" i="30"/>
  <c r="I146" i="30"/>
  <c r="I149" i="30"/>
  <c r="I156" i="30"/>
  <c r="I160" i="30"/>
  <c r="I163" i="30"/>
  <c r="I165" i="30"/>
  <c r="I167" i="30"/>
  <c r="I169" i="30"/>
  <c r="I173" i="30"/>
  <c r="I184" i="30"/>
  <c r="I186" i="30"/>
  <c r="I194" i="30"/>
  <c r="I195" i="30"/>
  <c r="I198" i="30"/>
  <c r="I199" i="30"/>
  <c r="I201" i="30"/>
  <c r="I203" i="30"/>
  <c r="I211" i="30"/>
  <c r="I219" i="30"/>
  <c r="D30" i="16"/>
  <c r="D29" i="16" s="1"/>
  <c r="C30" i="16"/>
  <c r="C29" i="16" s="1"/>
  <c r="D28" i="16"/>
  <c r="C28" i="16"/>
  <c r="D27" i="16"/>
  <c r="C27" i="16"/>
  <c r="D25" i="16"/>
  <c r="C25" i="16"/>
  <c r="D24" i="16"/>
  <c r="C24" i="16"/>
  <c r="D23" i="16"/>
  <c r="C23" i="16"/>
  <c r="D22" i="16"/>
  <c r="C22" i="16"/>
  <c r="D21" i="16"/>
  <c r="C21" i="16"/>
  <c r="D17" i="16"/>
  <c r="C17" i="16"/>
  <c r="D14" i="16"/>
  <c r="D13" i="16" s="1"/>
  <c r="D30" i="23"/>
  <c r="D28" i="23"/>
  <c r="D25" i="23"/>
  <c r="E55" i="23"/>
  <c r="E54" i="23"/>
  <c r="E51" i="23"/>
  <c r="E48" i="23"/>
  <c r="E47" i="23"/>
  <c r="E46" i="23"/>
  <c r="E45" i="23"/>
  <c r="E44" i="23"/>
  <c r="E35" i="23"/>
  <c r="E34" i="23"/>
  <c r="E31" i="23"/>
  <c r="E29" i="23"/>
  <c r="E26" i="23"/>
  <c r="E24" i="23"/>
  <c r="E21" i="23"/>
  <c r="E19" i="23"/>
  <c r="E11" i="23"/>
  <c r="C10" i="23"/>
  <c r="C18" i="23"/>
  <c r="C23" i="23"/>
  <c r="C25" i="23"/>
  <c r="C28" i="23"/>
  <c r="C30" i="23"/>
  <c r="E41" i="23"/>
  <c r="G161" i="29"/>
  <c r="H26" i="30" l="1"/>
  <c r="H25" i="30" s="1"/>
  <c r="H14" i="30" s="1"/>
  <c r="G25" i="30"/>
  <c r="G26" i="30"/>
  <c r="G126" i="30"/>
  <c r="G158" i="30"/>
  <c r="G157" i="30" s="1"/>
  <c r="G152" i="30" s="1"/>
  <c r="H126" i="30"/>
  <c r="G117" i="30"/>
  <c r="G116" i="30" s="1"/>
  <c r="G16" i="30"/>
  <c r="G15" i="30" s="1"/>
  <c r="G14" i="30" s="1"/>
  <c r="G12" i="30" s="1"/>
  <c r="C16" i="16"/>
  <c r="D16" i="16"/>
  <c r="C39" i="23"/>
  <c r="E24" i="16"/>
  <c r="C32" i="23"/>
  <c r="E32" i="23" s="1"/>
  <c r="E33" i="23"/>
  <c r="H169" i="29"/>
  <c r="H21" i="29"/>
  <c r="G168" i="29"/>
  <c r="E17" i="21" s="1"/>
  <c r="H158" i="30"/>
  <c r="H157" i="30" s="1"/>
  <c r="H152" i="30" s="1"/>
  <c r="H151" i="30" s="1"/>
  <c r="I200" i="30"/>
  <c r="I185" i="30"/>
  <c r="I168" i="30"/>
  <c r="H67" i="30"/>
  <c r="H66" i="30" s="1"/>
  <c r="H65" i="30" s="1"/>
  <c r="I183" i="30"/>
  <c r="I98" i="30"/>
  <c r="G192" i="30"/>
  <c r="G191" i="30" s="1"/>
  <c r="G190" i="30" s="1"/>
  <c r="G189" i="30" s="1"/>
  <c r="G188" i="30" s="1"/>
  <c r="G187" i="30" s="1"/>
  <c r="I202" i="30"/>
  <c r="I86" i="30"/>
  <c r="I172" i="30"/>
  <c r="I164" i="30"/>
  <c r="G182" i="30"/>
  <c r="G181" i="30" s="1"/>
  <c r="G180" i="30" s="1"/>
  <c r="G179" i="30" s="1"/>
  <c r="G178" i="30" s="1"/>
  <c r="G174" i="30" s="1"/>
  <c r="I197" i="30"/>
  <c r="I50" i="30"/>
  <c r="I218" i="30"/>
  <c r="I171" i="30"/>
  <c r="G204" i="30"/>
  <c r="G212" i="30"/>
  <c r="I59" i="30"/>
  <c r="I217" i="30"/>
  <c r="I120" i="30"/>
  <c r="I166" i="30"/>
  <c r="G107" i="30"/>
  <c r="G106" i="30" s="1"/>
  <c r="I145" i="30"/>
  <c r="I193" i="30"/>
  <c r="I210" i="30"/>
  <c r="C26" i="16"/>
  <c r="D26" i="16"/>
  <c r="E27" i="16"/>
  <c r="E17" i="16"/>
  <c r="E22" i="16"/>
  <c r="E23" i="16"/>
  <c r="E21" i="16"/>
  <c r="C14" i="16"/>
  <c r="E28" i="16"/>
  <c r="F13" i="21"/>
  <c r="H161" i="29"/>
  <c r="H121" i="29"/>
  <c r="H23" i="29"/>
  <c r="I153" i="30"/>
  <c r="H208" i="30"/>
  <c r="H207" i="30" s="1"/>
  <c r="I209" i="30"/>
  <c r="I214" i="30"/>
  <c r="H213" i="30"/>
  <c r="I216" i="30"/>
  <c r="I215" i="30"/>
  <c r="H192" i="30"/>
  <c r="H191" i="30" s="1"/>
  <c r="H182" i="30"/>
  <c r="I159" i="30"/>
  <c r="H144" i="30"/>
  <c r="I144" i="30" s="1"/>
  <c r="H117" i="30"/>
  <c r="H116" i="30" s="1"/>
  <c r="H47" i="30"/>
  <c r="H46" i="30" s="1"/>
  <c r="H45" i="30" s="1"/>
  <c r="H44" i="30" s="1"/>
  <c r="H43" i="30" s="1"/>
  <c r="G143" i="30"/>
  <c r="H85" i="30"/>
  <c r="I85" i="30" s="1"/>
  <c r="I17" i="30"/>
  <c r="I123" i="30"/>
  <c r="I118" i="30"/>
  <c r="I148" i="30"/>
  <c r="I162" i="30"/>
  <c r="I155" i="30"/>
  <c r="I101" i="30"/>
  <c r="I34" i="30"/>
  <c r="I48" i="30"/>
  <c r="I134" i="30"/>
  <c r="I133" i="30" s="1"/>
  <c r="I122" i="30"/>
  <c r="I147" i="30"/>
  <c r="I154" i="30"/>
  <c r="I21" i="30"/>
  <c r="I29" i="30"/>
  <c r="I52" i="30"/>
  <c r="I68" i="30"/>
  <c r="G93" i="30"/>
  <c r="G92" i="30" s="1"/>
  <c r="G91" i="30" s="1"/>
  <c r="I110" i="30"/>
  <c r="I96" i="30"/>
  <c r="H93" i="30"/>
  <c r="H92" i="30" s="1"/>
  <c r="H91" i="30" s="1"/>
  <c r="H107" i="30"/>
  <c r="H106" i="30" s="1"/>
  <c r="H105" i="30" s="1"/>
  <c r="H104" i="30" s="1"/>
  <c r="H103" i="30" s="1"/>
  <c r="G80" i="30"/>
  <c r="I58" i="30"/>
  <c r="G47" i="30"/>
  <c r="G46" i="30" s="1"/>
  <c r="G45" i="30" s="1"/>
  <c r="I94" i="30"/>
  <c r="I57" i="30"/>
  <c r="I108" i="30"/>
  <c r="I23" i="30"/>
  <c r="H56" i="30"/>
  <c r="H55" i="30" s="1"/>
  <c r="I78" i="30"/>
  <c r="I100" i="30"/>
  <c r="G77" i="30"/>
  <c r="I40" i="30"/>
  <c r="H39" i="30"/>
  <c r="I33" i="30"/>
  <c r="I41" i="30"/>
  <c r="I27" i="30"/>
  <c r="H16" i="30"/>
  <c r="H15" i="30" s="1"/>
  <c r="E25" i="16"/>
  <c r="E18" i="23"/>
  <c r="C27" i="23"/>
  <c r="C9" i="23" s="1"/>
  <c r="F182" i="29"/>
  <c r="G172" i="29"/>
  <c r="F172" i="29"/>
  <c r="F171" i="29" s="1"/>
  <c r="G148" i="29"/>
  <c r="G147" i="29" s="1"/>
  <c r="F145" i="29"/>
  <c r="F148" i="29"/>
  <c r="F147" i="29" s="1"/>
  <c r="H134" i="29"/>
  <c r="G124" i="29"/>
  <c r="F124" i="29"/>
  <c r="F123" i="29" s="1"/>
  <c r="H126" i="29"/>
  <c r="G73" i="29"/>
  <c r="G70" i="29" s="1"/>
  <c r="F73" i="29"/>
  <c r="G60" i="29"/>
  <c r="F60" i="29"/>
  <c r="F59" i="29" s="1"/>
  <c r="F58" i="29" s="1"/>
  <c r="F57" i="29" s="1"/>
  <c r="F56" i="29" s="1"/>
  <c r="F35" i="29"/>
  <c r="H30" i="29"/>
  <c r="F27" i="29"/>
  <c r="F26" i="29" s="1"/>
  <c r="G224" i="29"/>
  <c r="F224" i="29"/>
  <c r="F223" i="29" s="1"/>
  <c r="F222" i="29" s="1"/>
  <c r="F221" i="29" s="1"/>
  <c r="F220" i="29" s="1"/>
  <c r="F219" i="29" s="1"/>
  <c r="F218" i="29" s="1"/>
  <c r="D33" i="17" s="1"/>
  <c r="G216" i="29"/>
  <c r="F216" i="29"/>
  <c r="F215" i="29" s="1"/>
  <c r="F214" i="29" s="1"/>
  <c r="F213" i="29" s="1"/>
  <c r="F212" i="29" s="1"/>
  <c r="F211" i="29" s="1"/>
  <c r="H207" i="29"/>
  <c r="G205" i="29"/>
  <c r="F205" i="29"/>
  <c r="F190" i="29" s="1"/>
  <c r="G180" i="29"/>
  <c r="F180" i="29"/>
  <c r="G182" i="29"/>
  <c r="G165" i="29"/>
  <c r="F165" i="29"/>
  <c r="G163" i="29"/>
  <c r="F163" i="29"/>
  <c r="G159" i="29"/>
  <c r="F159" i="29"/>
  <c r="H155" i="29"/>
  <c r="G132" i="29"/>
  <c r="G131" i="29" s="1"/>
  <c r="G130" i="29" s="1"/>
  <c r="G129" i="29" s="1"/>
  <c r="G128" i="29" s="1"/>
  <c r="F132" i="29"/>
  <c r="G112" i="29"/>
  <c r="F112" i="29"/>
  <c r="G114" i="29"/>
  <c r="G98" i="29"/>
  <c r="F98" i="29"/>
  <c r="G100" i="29"/>
  <c r="F100" i="29"/>
  <c r="G102" i="29"/>
  <c r="F102" i="29"/>
  <c r="G105" i="29"/>
  <c r="F105" i="29"/>
  <c r="F104" i="29" s="1"/>
  <c r="D24" i="21" s="1"/>
  <c r="G90" i="29"/>
  <c r="F90" i="29"/>
  <c r="F89" i="29" s="1"/>
  <c r="F88" i="29" s="1"/>
  <c r="F87" i="29" s="1"/>
  <c r="F86" i="29" s="1"/>
  <c r="F85" i="29" s="1"/>
  <c r="D17" i="17" s="1"/>
  <c r="G81" i="29"/>
  <c r="F81" i="29"/>
  <c r="F80" i="29" s="1"/>
  <c r="F79" i="29" s="1"/>
  <c r="F78" i="29" s="1"/>
  <c r="F77" i="29" s="1"/>
  <c r="F76" i="29" s="1"/>
  <c r="G43" i="29"/>
  <c r="F43" i="29"/>
  <c r="F42" i="29" s="1"/>
  <c r="F41" i="29" s="1"/>
  <c r="F40" i="29" s="1"/>
  <c r="F14" i="29"/>
  <c r="F13" i="29" s="1"/>
  <c r="H62" i="30" l="1"/>
  <c r="H61" i="30" s="1"/>
  <c r="F25" i="29"/>
  <c r="F17" i="21"/>
  <c r="E15" i="21"/>
  <c r="F15" i="21" s="1"/>
  <c r="F75" i="29"/>
  <c r="D15" i="17"/>
  <c r="F210" i="29"/>
  <c r="D31" i="17"/>
  <c r="H56" i="29"/>
  <c r="D12" i="17"/>
  <c r="F12" i="17" s="1"/>
  <c r="H125" i="30"/>
  <c r="I126" i="30"/>
  <c r="F154" i="29"/>
  <c r="F153" i="29" s="1"/>
  <c r="F97" i="29"/>
  <c r="F16" i="21"/>
  <c r="D14" i="21"/>
  <c r="D12" i="21" s="1"/>
  <c r="C13" i="16"/>
  <c r="E16" i="16"/>
  <c r="F167" i="29"/>
  <c r="H168" i="29"/>
  <c r="H145" i="29"/>
  <c r="F144" i="29"/>
  <c r="F70" i="29"/>
  <c r="F69" i="29" s="1"/>
  <c r="G154" i="29"/>
  <c r="G153" i="29" s="1"/>
  <c r="H212" i="30"/>
  <c r="I212" i="30" s="1"/>
  <c r="I67" i="30"/>
  <c r="H90" i="30"/>
  <c r="H150" i="30"/>
  <c r="H143" i="30"/>
  <c r="H142" i="30" s="1"/>
  <c r="H141" i="30" s="1"/>
  <c r="I93" i="30"/>
  <c r="I158" i="30"/>
  <c r="I208" i="30"/>
  <c r="I45" i="30"/>
  <c r="G44" i="30"/>
  <c r="G43" i="30" s="1"/>
  <c r="I43" i="30" s="1"/>
  <c r="H12" i="30"/>
  <c r="I170" i="30"/>
  <c r="I157" i="30"/>
  <c r="I46" i="30"/>
  <c r="H84" i="30"/>
  <c r="H83" i="30" s="1"/>
  <c r="H82" i="30" s="1"/>
  <c r="H81" i="30" s="1"/>
  <c r="I26" i="30"/>
  <c r="D34" i="16"/>
  <c r="F131" i="29"/>
  <c r="F130" i="29" s="1"/>
  <c r="H112" i="29"/>
  <c r="H159" i="29"/>
  <c r="H98" i="29"/>
  <c r="H191" i="29"/>
  <c r="H205" i="29"/>
  <c r="H165" i="29"/>
  <c r="F51" i="29"/>
  <c r="H52" i="29"/>
  <c r="H102" i="29"/>
  <c r="H27" i="29"/>
  <c r="G123" i="29"/>
  <c r="H124" i="29"/>
  <c r="H114" i="29"/>
  <c r="G59" i="29"/>
  <c r="H60" i="29"/>
  <c r="G89" i="29"/>
  <c r="H90" i="29"/>
  <c r="H132" i="29"/>
  <c r="H199" i="29"/>
  <c r="G42" i="29"/>
  <c r="H43" i="29"/>
  <c r="H100" i="29"/>
  <c r="H163" i="29"/>
  <c r="H182" i="29"/>
  <c r="G223" i="29"/>
  <c r="H224" i="29"/>
  <c r="G171" i="29"/>
  <c r="H172" i="29"/>
  <c r="H148" i="29"/>
  <c r="G215" i="29"/>
  <c r="H216" i="29"/>
  <c r="G104" i="29"/>
  <c r="H105" i="29"/>
  <c r="H73" i="29"/>
  <c r="G80" i="29"/>
  <c r="H81" i="29"/>
  <c r="H180" i="29"/>
  <c r="G35" i="29"/>
  <c r="H35" i="29" s="1"/>
  <c r="H36" i="29"/>
  <c r="G14" i="29"/>
  <c r="H15" i="29"/>
  <c r="H206" i="30"/>
  <c r="I207" i="30"/>
  <c r="I213" i="30"/>
  <c r="I192" i="30"/>
  <c r="I191" i="30"/>
  <c r="H190" i="30"/>
  <c r="I182" i="30"/>
  <c r="H181" i="30"/>
  <c r="H115" i="30"/>
  <c r="H114" i="30" s="1"/>
  <c r="I107" i="30"/>
  <c r="I117" i="30"/>
  <c r="G115" i="30"/>
  <c r="G114" i="30" s="1"/>
  <c r="G142" i="30"/>
  <c r="G141" i="30" s="1"/>
  <c r="G125" i="30" s="1"/>
  <c r="I15" i="30"/>
  <c r="I56" i="30"/>
  <c r="I16" i="30"/>
  <c r="I47" i="30"/>
  <c r="I66" i="30"/>
  <c r="G65" i="30"/>
  <c r="G62" i="30" s="1"/>
  <c r="I106" i="30"/>
  <c r="G105" i="30"/>
  <c r="I92" i="30"/>
  <c r="H54" i="30"/>
  <c r="I54" i="30" s="1"/>
  <c r="I55" i="30"/>
  <c r="G76" i="30"/>
  <c r="I77" i="30"/>
  <c r="I39" i="30"/>
  <c r="H38" i="30"/>
  <c r="I38" i="30" s="1"/>
  <c r="C8" i="23"/>
  <c r="F84" i="29"/>
  <c r="D20" i="21" s="1"/>
  <c r="F120" i="29"/>
  <c r="F119" i="29" s="1"/>
  <c r="F118" i="29" s="1"/>
  <c r="F111" i="29"/>
  <c r="F110" i="29" s="1"/>
  <c r="F109" i="29" s="1"/>
  <c r="F108" i="29" s="1"/>
  <c r="F107" i="29" s="1"/>
  <c r="G97" i="29"/>
  <c r="G179" i="29"/>
  <c r="F12" i="29"/>
  <c r="G26" i="29"/>
  <c r="G111" i="29"/>
  <c r="F179" i="29"/>
  <c r="F178" i="29" s="1"/>
  <c r="F177" i="29" s="1"/>
  <c r="F176" i="29" s="1"/>
  <c r="F189" i="29"/>
  <c r="F188" i="29" s="1"/>
  <c r="F187" i="29" s="1"/>
  <c r="G190" i="29"/>
  <c r="G113" i="30" l="1"/>
  <c r="F10" i="29"/>
  <c r="F11" i="29"/>
  <c r="F96" i="29"/>
  <c r="F95" i="29" s="1"/>
  <c r="F68" i="29"/>
  <c r="F175" i="29"/>
  <c r="F174" i="29" s="1"/>
  <c r="D23" i="21" s="1"/>
  <c r="D27" i="17"/>
  <c r="D19" i="21"/>
  <c r="D20" i="17"/>
  <c r="F143" i="29"/>
  <c r="F142" i="29" s="1"/>
  <c r="F141" i="29" s="1"/>
  <c r="D23" i="17"/>
  <c r="G96" i="29"/>
  <c r="G95" i="29" s="1"/>
  <c r="H113" i="30"/>
  <c r="I125" i="30"/>
  <c r="H89" i="30"/>
  <c r="H88" i="30" s="1"/>
  <c r="H171" i="29"/>
  <c r="E14" i="21"/>
  <c r="E12" i="21" s="1"/>
  <c r="G167" i="29"/>
  <c r="G152" i="29" s="1"/>
  <c r="H153" i="29"/>
  <c r="H123" i="29"/>
  <c r="G120" i="29"/>
  <c r="G119" i="29" s="1"/>
  <c r="G118" i="29" s="1"/>
  <c r="H154" i="29"/>
  <c r="H140" i="30"/>
  <c r="I44" i="30"/>
  <c r="I143" i="30"/>
  <c r="I82" i="30"/>
  <c r="I142" i="30"/>
  <c r="I83" i="30"/>
  <c r="G151" i="30"/>
  <c r="G150" i="30" s="1"/>
  <c r="I84" i="30"/>
  <c r="H130" i="29"/>
  <c r="F129" i="29"/>
  <c r="H131" i="29"/>
  <c r="F186" i="29"/>
  <c r="D29" i="17" s="1"/>
  <c r="G222" i="29"/>
  <c r="H223" i="29"/>
  <c r="G79" i="29"/>
  <c r="H80" i="29"/>
  <c r="G58" i="29"/>
  <c r="H59" i="29"/>
  <c r="G214" i="29"/>
  <c r="H215" i="29"/>
  <c r="F50" i="29"/>
  <c r="H51" i="29"/>
  <c r="H97" i="29"/>
  <c r="G144" i="29"/>
  <c r="E23" i="17" s="1"/>
  <c r="H147" i="29"/>
  <c r="E24" i="21"/>
  <c r="F24" i="21" s="1"/>
  <c r="H104" i="29"/>
  <c r="G110" i="29"/>
  <c r="H111" i="29"/>
  <c r="G69" i="29"/>
  <c r="H70" i="29"/>
  <c r="G189" i="29"/>
  <c r="H190" i="29"/>
  <c r="G178" i="29"/>
  <c r="H179" i="29"/>
  <c r="G41" i="29"/>
  <c r="H42" i="29"/>
  <c r="G88" i="29"/>
  <c r="H89" i="29"/>
  <c r="G25" i="29"/>
  <c r="H25" i="29" s="1"/>
  <c r="H26" i="29"/>
  <c r="G13" i="29"/>
  <c r="H13" i="29" s="1"/>
  <c r="H14" i="29"/>
  <c r="H205" i="30"/>
  <c r="I206" i="30"/>
  <c r="H189" i="30"/>
  <c r="I190" i="30"/>
  <c r="H180" i="30"/>
  <c r="I181" i="30"/>
  <c r="I115" i="30"/>
  <c r="I116" i="30"/>
  <c r="I141" i="30"/>
  <c r="G140" i="30"/>
  <c r="G104" i="30"/>
  <c r="I105" i="30"/>
  <c r="H80" i="30"/>
  <c r="I80" i="30" s="1"/>
  <c r="I81" i="30"/>
  <c r="I65" i="30"/>
  <c r="I91" i="30"/>
  <c r="G90" i="30"/>
  <c r="G75" i="30"/>
  <c r="I76" i="30"/>
  <c r="I25" i="30"/>
  <c r="H13" i="30"/>
  <c r="C61" i="23"/>
  <c r="F63" i="29" l="1"/>
  <c r="F62" i="29" s="1"/>
  <c r="D13" i="17" s="1"/>
  <c r="G151" i="29"/>
  <c r="G150" i="29" s="1"/>
  <c r="E24" i="17"/>
  <c r="F23" i="17"/>
  <c r="F12" i="21"/>
  <c r="F14" i="21"/>
  <c r="F128" i="29"/>
  <c r="H128" i="29" s="1"/>
  <c r="H120" i="29"/>
  <c r="H119" i="29"/>
  <c r="H167" i="29"/>
  <c r="H112" i="30"/>
  <c r="I151" i="30"/>
  <c r="H11" i="30"/>
  <c r="I152" i="30"/>
  <c r="G94" i="29"/>
  <c r="G93" i="29" s="1"/>
  <c r="E19" i="17" s="1"/>
  <c r="H129" i="29"/>
  <c r="F152" i="29"/>
  <c r="F94" i="29"/>
  <c r="G87" i="29"/>
  <c r="H88" i="29"/>
  <c r="G213" i="29"/>
  <c r="H214" i="29"/>
  <c r="G40" i="29"/>
  <c r="H40" i="29" s="1"/>
  <c r="H41" i="29"/>
  <c r="G68" i="29"/>
  <c r="G63" i="29" s="1"/>
  <c r="H69" i="29"/>
  <c r="G177" i="29"/>
  <c r="H178" i="29"/>
  <c r="G143" i="29"/>
  <c r="H144" i="29"/>
  <c r="H96" i="29"/>
  <c r="H57" i="29"/>
  <c r="H58" i="29"/>
  <c r="G221" i="29"/>
  <c r="H222" i="29"/>
  <c r="G117" i="29"/>
  <c r="E22" i="17" s="1"/>
  <c r="H118" i="29"/>
  <c r="G188" i="29"/>
  <c r="H189" i="29"/>
  <c r="G109" i="29"/>
  <c r="H110" i="29"/>
  <c r="F49" i="29"/>
  <c r="H50" i="29"/>
  <c r="G78" i="29"/>
  <c r="H79" i="29"/>
  <c r="F185" i="29"/>
  <c r="G12" i="29"/>
  <c r="I150" i="30"/>
  <c r="H204" i="30"/>
  <c r="I204" i="30" s="1"/>
  <c r="I205" i="30"/>
  <c r="H188" i="30"/>
  <c r="I189" i="30"/>
  <c r="H179" i="30"/>
  <c r="I180" i="30"/>
  <c r="I114" i="30"/>
  <c r="I140" i="30"/>
  <c r="G89" i="30"/>
  <c r="I90" i="30"/>
  <c r="G103" i="30"/>
  <c r="G88" i="30" s="1"/>
  <c r="I104" i="30"/>
  <c r="I62" i="30"/>
  <c r="G61" i="30"/>
  <c r="G11" i="30" s="1"/>
  <c r="G74" i="30"/>
  <c r="I75" i="30"/>
  <c r="I14" i="30"/>
  <c r="G13" i="30"/>
  <c r="H12" i="29" l="1"/>
  <c r="G11" i="29"/>
  <c r="G10" i="29" s="1"/>
  <c r="E10" i="17" s="1"/>
  <c r="E21" i="17"/>
  <c r="F151" i="29"/>
  <c r="F150" i="29" s="1"/>
  <c r="D24" i="17"/>
  <c r="F24" i="17" s="1"/>
  <c r="D22" i="21"/>
  <c r="D18" i="21" s="1"/>
  <c r="D11" i="21" s="1"/>
  <c r="F117" i="29"/>
  <c r="F21" i="21"/>
  <c r="H152" i="29"/>
  <c r="I11" i="30"/>
  <c r="H95" i="29"/>
  <c r="H188" i="29"/>
  <c r="G187" i="29"/>
  <c r="H68" i="29"/>
  <c r="G108" i="29"/>
  <c r="H109" i="29"/>
  <c r="G220" i="29"/>
  <c r="H221" i="29"/>
  <c r="G142" i="29"/>
  <c r="H143" i="29"/>
  <c r="G77" i="29"/>
  <c r="H78" i="29"/>
  <c r="G86" i="29"/>
  <c r="H87" i="29"/>
  <c r="G176" i="29"/>
  <c r="E27" i="17" s="1"/>
  <c r="F27" i="17" s="1"/>
  <c r="H177" i="29"/>
  <c r="G212" i="29"/>
  <c r="H213" i="29"/>
  <c r="F48" i="29"/>
  <c r="H49" i="29"/>
  <c r="F93" i="29"/>
  <c r="D19" i="17" s="1"/>
  <c r="F19" i="17" s="1"/>
  <c r="H94" i="29"/>
  <c r="I89" i="30"/>
  <c r="I88" i="30"/>
  <c r="H187" i="30"/>
  <c r="I188" i="30"/>
  <c r="H178" i="30"/>
  <c r="H174" i="30" s="1"/>
  <c r="I179" i="30"/>
  <c r="I113" i="30"/>
  <c r="I103" i="30"/>
  <c r="I61" i="30"/>
  <c r="G73" i="30"/>
  <c r="G220" i="30" s="1"/>
  <c r="I74" i="30"/>
  <c r="I12" i="30"/>
  <c r="I13" i="30"/>
  <c r="E43" i="23"/>
  <c r="E30" i="23"/>
  <c r="E25" i="23"/>
  <c r="D23" i="23"/>
  <c r="E10" i="23"/>
  <c r="H151" i="29" l="1"/>
  <c r="H117" i="29"/>
  <c r="D22" i="17"/>
  <c r="F22" i="17" s="1"/>
  <c r="F9" i="29"/>
  <c r="D11" i="17"/>
  <c r="F11" i="17" s="1"/>
  <c r="I187" i="30"/>
  <c r="G112" i="30"/>
  <c r="I112" i="30" s="1"/>
  <c r="E53" i="23"/>
  <c r="E23" i="23"/>
  <c r="C34" i="16"/>
  <c r="G186" i="29"/>
  <c r="E29" i="17" s="1"/>
  <c r="F29" i="17" s="1"/>
  <c r="H187" i="29"/>
  <c r="H63" i="29"/>
  <c r="G62" i="29"/>
  <c r="G175" i="29"/>
  <c r="H176" i="29"/>
  <c r="G141" i="29"/>
  <c r="H142" i="29"/>
  <c r="G107" i="29"/>
  <c r="H108" i="29"/>
  <c r="H48" i="29"/>
  <c r="G85" i="29"/>
  <c r="E17" i="17" s="1"/>
  <c r="H86" i="29"/>
  <c r="G219" i="29"/>
  <c r="H220" i="29"/>
  <c r="F92" i="29"/>
  <c r="H93" i="29"/>
  <c r="G211" i="29"/>
  <c r="E31" i="17" s="1"/>
  <c r="F31" i="17" s="1"/>
  <c r="H212" i="29"/>
  <c r="G76" i="29"/>
  <c r="E15" i="17" s="1"/>
  <c r="E14" i="17" s="1"/>
  <c r="H77" i="29"/>
  <c r="H150" i="29"/>
  <c r="F116" i="29"/>
  <c r="H11" i="29"/>
  <c r="H10" i="29"/>
  <c r="I178" i="30"/>
  <c r="H220" i="30"/>
  <c r="D18" i="17"/>
  <c r="I73" i="30"/>
  <c r="G72" i="30"/>
  <c r="I72" i="30" s="1"/>
  <c r="F10" i="17"/>
  <c r="D27" i="23"/>
  <c r="E27" i="23" s="1"/>
  <c r="E28" i="23"/>
  <c r="F15" i="17" l="1"/>
  <c r="H62" i="29"/>
  <c r="E13" i="17"/>
  <c r="F226" i="29"/>
  <c r="D9" i="17"/>
  <c r="E19" i="21"/>
  <c r="F19" i="21" s="1"/>
  <c r="E20" i="17"/>
  <c r="F20" i="17" s="1"/>
  <c r="E16" i="17"/>
  <c r="F17" i="17"/>
  <c r="G10" i="30"/>
  <c r="G9" i="29"/>
  <c r="H9" i="29" s="1"/>
  <c r="D9" i="23"/>
  <c r="G185" i="29"/>
  <c r="H186" i="29"/>
  <c r="G210" i="29"/>
  <c r="H210" i="29" s="1"/>
  <c r="H211" i="29"/>
  <c r="G218" i="29"/>
  <c r="E33" i="17" s="1"/>
  <c r="F33" i="17" s="1"/>
  <c r="H219" i="29"/>
  <c r="H107" i="29"/>
  <c r="G92" i="29"/>
  <c r="H85" i="29"/>
  <c r="G84" i="29"/>
  <c r="H141" i="29"/>
  <c r="G116" i="29"/>
  <c r="H116" i="29" s="1"/>
  <c r="G75" i="29"/>
  <c r="H75" i="29" s="1"/>
  <c r="H76" i="29"/>
  <c r="G174" i="29"/>
  <c r="E23" i="21" s="1"/>
  <c r="H175" i="29"/>
  <c r="I174" i="30"/>
  <c r="D39" i="23"/>
  <c r="E39" i="23" s="1"/>
  <c r="E40" i="23"/>
  <c r="F13" i="17" l="1"/>
  <c r="E9" i="17"/>
  <c r="F9" i="17" s="1"/>
  <c r="E22" i="21"/>
  <c r="H84" i="29"/>
  <c r="E20" i="21"/>
  <c r="F20" i="21" s="1"/>
  <c r="D8" i="23"/>
  <c r="E9" i="23"/>
  <c r="H185" i="29"/>
  <c r="H92" i="29"/>
  <c r="G226" i="29"/>
  <c r="H226" i="29" s="1"/>
  <c r="F23" i="21"/>
  <c r="H174" i="29"/>
  <c r="H218" i="29"/>
  <c r="I220" i="30"/>
  <c r="H10" i="30"/>
  <c r="I10" i="30" s="1"/>
  <c r="D16" i="17"/>
  <c r="F16" i="17" s="1"/>
  <c r="D30" i="17"/>
  <c r="E18" i="21" l="1"/>
  <c r="E11" i="21" s="1"/>
  <c r="F22" i="21"/>
  <c r="D61" i="23"/>
  <c r="E61" i="23" s="1"/>
  <c r="E8" i="23"/>
  <c r="E30" i="17"/>
  <c r="F30" i="17" s="1"/>
  <c r="D36" i="17"/>
  <c r="D34" i="17"/>
  <c r="E32" i="17"/>
  <c r="F18" i="21" l="1"/>
  <c r="F11" i="21"/>
  <c r="E34" i="17"/>
  <c r="F34" i="17" s="1"/>
  <c r="D35" i="17"/>
  <c r="D14" i="17"/>
  <c r="F14" i="17" s="1"/>
  <c r="E36" i="17" l="1"/>
  <c r="F36" i="17" s="1"/>
  <c r="E35" i="17"/>
  <c r="F35" i="17" s="1"/>
  <c r="E18" i="17"/>
  <c r="F18" i="17" s="1"/>
  <c r="F25" i="17" l="1"/>
  <c r="D32" i="17"/>
  <c r="D21" i="17"/>
  <c r="E28" i="17"/>
  <c r="F21" i="17" l="1"/>
  <c r="F32" i="17"/>
  <c r="E37" i="17"/>
  <c r="D28" i="17" l="1"/>
  <c r="F28" i="17" l="1"/>
  <c r="F37" i="17"/>
</calcChain>
</file>

<file path=xl/sharedStrings.xml><?xml version="1.0" encoding="utf-8"?>
<sst xmlns="http://schemas.openxmlformats.org/spreadsheetml/2006/main" count="2319" uniqueCount="458">
  <si>
    <t>КВСР</t>
  </si>
  <si>
    <t>КВР</t>
  </si>
  <si>
    <t>КЦСР</t>
  </si>
  <si>
    <t>Наименование показателя</t>
  </si>
  <si>
    <t>611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</si>
  <si>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</si>
  <si>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</si>
  <si>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</si>
  <si>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</si>
  <si>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</si>
  <si>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</si>
  <si>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Прочие расходы</t>
  </si>
  <si>
    <t>0111</t>
  </si>
  <si>
    <t>Резервные фонды</t>
  </si>
  <si>
    <t>0113</t>
  </si>
  <si>
    <t>Другие общегосударственные вопросы</t>
  </si>
  <si>
    <t>0412</t>
  </si>
  <si>
    <t>0501</t>
  </si>
  <si>
    <t>0503</t>
  </si>
  <si>
    <t>0707</t>
  </si>
  <si>
    <t>0800</t>
  </si>
  <si>
    <t>0801</t>
  </si>
  <si>
    <t>111</t>
  </si>
  <si>
    <t>1001</t>
  </si>
  <si>
    <t>321</t>
  </si>
  <si>
    <t>СОЦИАЛЬНАЯ ПОЛИТИКА</t>
  </si>
  <si>
    <t>1000</t>
  </si>
  <si>
    <t>0300</t>
  </si>
  <si>
    <t>0409</t>
  </si>
  <si>
    <t>0500</t>
  </si>
  <si>
    <t>119</t>
  </si>
  <si>
    <t>129</t>
  </si>
  <si>
    <t>242</t>
  </si>
  <si>
    <t>112</t>
  </si>
  <si>
    <t>НАЦИОНАЛЬНАЯ ОБОРОНА</t>
  </si>
  <si>
    <t>0203</t>
  </si>
  <si>
    <t>0502</t>
  </si>
  <si>
    <t>0700</t>
  </si>
  <si>
    <t>Премии и гранты</t>
  </si>
  <si>
    <t>350</t>
  </si>
  <si>
    <t>0314</t>
  </si>
  <si>
    <t>Пенсионное обеспечение</t>
  </si>
  <si>
    <t>1102</t>
  </si>
  <si>
    <t>Иные межбюджетные трансферты</t>
  </si>
  <si>
    <t>0106</t>
  </si>
  <si>
    <t>Код дохода по КД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</si>
  <si>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</si>
  <si>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</si>
  <si>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</si>
  <si>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</si>
  <si>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</si>
  <si>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</si>
  <si>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</si>
  <si>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</si>
  <si>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</si>
  <si>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</si>
  <si>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</si>
  <si>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</si>
  <si>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</si>
  <si>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</si>
  <si>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</si>
  <si>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</si>
  <si>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</si>
  <si>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</si>
  <si>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</si>
  <si>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</si>
  <si>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</si>
  <si>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</si>
  <si>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</si>
  <si>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</si>
  <si>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</si>
  <si>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</si>
  <si>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</si>
  <si>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</si>
  <si>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</si>
  <si>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</si>
  <si>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</si>
  <si>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</si>
  <si>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</si>
  <si>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</si>
  <si>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</si>
  <si>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</si>
  <si>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611 2 02 29999 10 0000 150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</si>
  <si>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</si>
  <si>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</si>
  <si>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</si>
  <si>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</si>
  <si>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</si>
  <si>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</si>
  <si>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</si>
  <si>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</si>
  <si>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Приложение  2</t>
  </si>
  <si>
    <t>Пудомягского сельского поселения</t>
  </si>
  <si>
    <t>182 1 01 02010 01 1000 110</t>
  </si>
  <si>
    <t>182 1 06 01030 10 1000 110</t>
  </si>
  <si>
    <t>182 1 06 06033 10 1000 110</t>
  </si>
  <si>
    <t>182 1 06 06043 10 1000 110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</si>
  <si>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</si>
  <si>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</si>
  <si>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</si>
  <si>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</si>
  <si>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</si>
  <si>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0400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</si>
  <si>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</si>
  <si>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</si>
  <si>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</si>
  <si>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</si>
  <si>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</si>
  <si>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</si>
  <si>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</si>
  <si>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</si>
  <si>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Пособия, компенсации и иные социальные выплаты гражданам, кроме публичных нормативных обязательств</t>
  </si>
  <si>
    <t>КУЛЬТУРА, КИНЕМАТОГРАФИЯ</t>
  </si>
  <si>
    <t>Культура</t>
  </si>
  <si>
    <t>ФИЗИЧЕСКАЯ КУЛЬТУРА И СПОРТ</t>
  </si>
  <si>
    <t>1100</t>
  </si>
  <si>
    <t>Массовый спорт</t>
  </si>
  <si>
    <t>Приложение   3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</si>
  <si>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</si>
  <si>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</si>
  <si>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</si>
  <si>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</si>
  <si>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Субвенции бюджетам поселений на осуществление полномочий в сфере административных правоотношений</t>
  </si>
  <si>
    <t>ИТОГО</t>
  </si>
  <si>
    <t>Код бюджетной классификации</t>
  </si>
  <si>
    <t>Код раздела</t>
  </si>
  <si>
    <t>Общегосударственные вопросы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</si>
  <si>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</si>
  <si>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</si>
  <si>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</si>
  <si>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</si>
  <si>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</si>
  <si>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</si>
  <si>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</si>
  <si>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</si>
  <si>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</si>
  <si>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</si>
  <si>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</si>
  <si>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</si>
  <si>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</si>
  <si>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</si>
  <si>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</si>
  <si>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</si>
  <si>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</si>
  <si>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Комитет социальной защиты Гатчинского МР (МЦП Доп. Меры соцподдержки)</t>
  </si>
  <si>
    <t>1006</t>
  </si>
  <si>
    <t>Иные  межбюджетные трансферты</t>
  </si>
  <si>
    <t>1104</t>
  </si>
  <si>
    <t>ВСЕГО РАСХОДОВ</t>
  </si>
  <si>
    <t>Дефицит бюджета</t>
  </si>
  <si>
    <t>Контрольные цифры</t>
  </si>
  <si>
    <t>№ п/п</t>
  </si>
  <si>
    <t>Наименование муниципальной программы</t>
  </si>
  <si>
    <t>Раздел</t>
  </si>
  <si>
    <t>0801       1102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</si>
  <si>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</si>
  <si>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247</t>
  </si>
  <si>
    <t>Всего</t>
  </si>
  <si>
    <t>02</t>
  </si>
  <si>
    <t>11</t>
  </si>
  <si>
    <t>Прочая закупка товаров, работ и услуг</t>
  </si>
  <si>
    <t>00</t>
  </si>
  <si>
    <t>04</t>
  </si>
  <si>
    <t>10</t>
  </si>
  <si>
    <t>Фонд оплаты труда учреждений</t>
  </si>
  <si>
    <t>01</t>
  </si>
  <si>
    <t>08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</si>
  <si>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</si>
  <si>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энергетических ресурсов</t>
  </si>
  <si>
    <t>Иные выплаты персоналу учреждений, за исключением фонда оплаты труда</t>
  </si>
  <si>
    <t>Закупка товаров, работ, услуг в сфере информационно-коммуникационных технологий</t>
  </si>
  <si>
    <t>07</t>
  </si>
  <si>
    <t>Молодежная политика</t>
  </si>
  <si>
    <t>03</t>
  </si>
  <si>
    <t>05</t>
  </si>
  <si>
    <t>412</t>
  </si>
  <si>
    <t>12</t>
  </si>
  <si>
    <t>09</t>
  </si>
  <si>
    <t>14</t>
  </si>
  <si>
    <t>Другие вопросы в области национальной безопасности и правоохранительной деятельности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</si>
  <si>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</si>
  <si>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</si>
  <si>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13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</si>
  <si>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</si>
  <si>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</si>
  <si>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</si>
  <si>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611 2 02 16001 10 0000 150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</si>
  <si>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1022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</si>
  <si>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1055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</si>
  <si>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КЦ1089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</si>
  <si>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1077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</si>
  <si>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1083</t>
    </r>
  </si>
  <si>
    <r>
      <t xml:space="preserve">Субвенции бюджетам сельских поселений на осуществление полномочий в сфере административных правонарушений </t>
    </r>
    <r>
      <rPr>
        <b/>
        <sz val="10"/>
        <color rgb="FF000000"/>
        <rFont val="Times New Roman"/>
        <family val="1"/>
        <charset val="204"/>
      </rPr>
      <t>КЦ 3038</t>
    </r>
  </si>
  <si>
    <r>
      <t>Субвенции бюджетам сельских поселений на осуществление первичного воинского учета на территориях, где отсутствуют военные комиссариаты</t>
    </r>
    <r>
      <rPr>
        <b/>
        <sz val="10"/>
        <color rgb="FF000000"/>
        <rFont val="Times New Roman"/>
        <family val="1"/>
        <charset val="204"/>
      </rPr>
      <t xml:space="preserve"> КЦ22-51180-00000-00000</t>
    </r>
  </si>
  <si>
    <t>611 2 02 25555 10 0000 150</t>
  </si>
  <si>
    <t>611 2 02 300000 00 0000 150</t>
  </si>
  <si>
    <t>611 2 02 2000 10 0000 150</t>
  </si>
  <si>
    <t>61.П.01.11030</t>
  </si>
  <si>
    <t>61.П.01.15070</t>
  </si>
  <si>
    <t>61.П.01.71340</t>
  </si>
  <si>
    <t>61.Ф.02.11020</t>
  </si>
  <si>
    <t>61.Ф.02.11040</t>
  </si>
  <si>
    <t>61.Ф.03.11030</t>
  </si>
  <si>
    <t>62.Д.01.16271</t>
  </si>
  <si>
    <t>62.Д.01.13020</t>
  </si>
  <si>
    <t>62.Д.01.13060</t>
  </si>
  <si>
    <t>62.Д.01.13150</t>
  </si>
  <si>
    <t>62.Д.02.15020</t>
  </si>
  <si>
    <t>62.Д.02.17110</t>
  </si>
  <si>
    <t>62.Д.02.51180</t>
  </si>
  <si>
    <t>7Ц.4.03.15600</t>
  </si>
  <si>
    <t>7Ц.4.03.16230</t>
  </si>
  <si>
    <t>7Ц.4.03.S4770</t>
  </si>
  <si>
    <t>7Ц.4.06.19285</t>
  </si>
  <si>
    <t>7Ц.4.01.15510</t>
  </si>
  <si>
    <t>7Ц.4.01.19100</t>
  </si>
  <si>
    <t>62.Д.01.13030</t>
  </si>
  <si>
    <t>62.Д.02.15200</t>
  </si>
  <si>
    <t>7Ц.4.03.16400</t>
  </si>
  <si>
    <t>62.Д.01.13070</t>
  </si>
  <si>
    <t>7Ц.1.F2.55550</t>
  </si>
  <si>
    <t>7Ц.4.03.15380</t>
  </si>
  <si>
    <t>7Ц.4.03.15400</t>
  </si>
  <si>
    <t>7Ц.4.03.15420</t>
  </si>
  <si>
    <t>7Ц.8.02.S4310</t>
  </si>
  <si>
    <t>7Ц.4.03.S4660</t>
  </si>
  <si>
    <t>7Ц.4.03.S4840</t>
  </si>
  <si>
    <t>7Ц.4.05.15230</t>
  </si>
  <si>
    <t>7Ц.4.05.16260</t>
  </si>
  <si>
    <t>7Ц.4.04.12500</t>
  </si>
  <si>
    <t>7Ц.4.04.12600</t>
  </si>
  <si>
    <t>7Ц.4.04.15630</t>
  </si>
  <si>
    <t>7Ц.4.04.S0360</t>
  </si>
  <si>
    <t>62.Д.02.15280</t>
  </si>
  <si>
    <t>7Ц.4.04.15340</t>
  </si>
  <si>
    <t>611 2 02 35118 10 0000 150</t>
  </si>
  <si>
    <t>Подраздел</t>
  </si>
  <si>
    <t>Наименование</t>
  </si>
  <si>
    <t>Целевая статья</t>
  </si>
  <si>
    <t>Вид расходов</t>
  </si>
  <si>
    <t>60.0.00.00000</t>
  </si>
  <si>
    <t>Непрограммные расходы органов местного самоуправления</t>
  </si>
  <si>
    <t>61.0.00.00000</t>
  </si>
  <si>
    <t>Обеспечение деятельности органов местного самоуправления</t>
  </si>
  <si>
    <t>61.Ф.00.00000</t>
  </si>
  <si>
    <t>Расходы на выплаты персоналу органов местного самоуправления</t>
  </si>
  <si>
    <t>61.Ф.03.00000</t>
  </si>
  <si>
    <t>Расходы на выплаты работникам, замещающим должности, не являющиеся должностями муниципальной службы</t>
  </si>
  <si>
    <t>61.П.00.00000</t>
  </si>
  <si>
    <t>Прочие расходы на обеспечение деятельности органов местного самоуправления</t>
  </si>
  <si>
    <t>61.П.01.00000</t>
  </si>
  <si>
    <t>Прочие расходы на содержание органов местного самоуправления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</si>
  <si>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</si>
  <si>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</si>
  <si>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61.Ф.02.00000</t>
  </si>
  <si>
    <t>Расходы на выплаты муниципальным служащим</t>
  </si>
  <si>
    <t>Расходы на выплаты главе администрации</t>
  </si>
  <si>
    <t>62.0.00.00000</t>
  </si>
  <si>
    <t>Прочие непрограммные расходы</t>
  </si>
  <si>
    <t>62.Д.00.00000</t>
  </si>
  <si>
    <t>62.Д.01.00000</t>
  </si>
  <si>
    <t>Исполнение функций органов местного самоупарвления</t>
  </si>
  <si>
    <t>Обучение и повышение квалификации работников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</si>
  <si>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</si>
  <si>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</si>
  <si>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</si>
  <si>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62.Д.02.00000</t>
  </si>
  <si>
    <t>Непрограммные расходы</t>
  </si>
  <si>
    <t>Резервные фонды местных администраций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</si>
  <si>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</si>
  <si>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</si>
  <si>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70.0.00.00000</t>
  </si>
  <si>
    <t>Программная часть сельских поселений</t>
  </si>
  <si>
    <t>7Ц.0.00.00000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</si>
  <si>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</si>
  <si>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7Ц.4.00.00000</t>
  </si>
  <si>
    <t>Комплексы процессных мероприятий</t>
  </si>
  <si>
    <t>7Ц.4.02.00000</t>
  </si>
  <si>
    <t>Комплексы процессных мероприятий "Обеспечение безопасности"</t>
  </si>
  <si>
    <t>7Ц.4.02.15120</t>
  </si>
  <si>
    <t>Обеспечение первичных мер пожарной безопасности</t>
  </si>
  <si>
    <t>7Ц.4.03.00000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</si>
  <si>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</si>
  <si>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</si>
  <si>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</si>
  <si>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</si>
  <si>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7Ц.4.06.00000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</si>
  <si>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</si>
  <si>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Организация и проведение мероприятия по профилактике дорожно-транспортных происшествий</t>
  </si>
  <si>
    <t>7Ц.8.00.00000</t>
  </si>
  <si>
    <t>Мероприятия, направленные на достижение целей проектов</t>
  </si>
  <si>
    <t>7Ц.4.01.00000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</si>
  <si>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</si>
  <si>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</si>
  <si>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Выполнение комплексных кадастровых работ</t>
  </si>
  <si>
    <t>Иные межбюджетные трансферты на осуществление части полномочий по по некоторым жилищным вопросам</t>
  </si>
  <si>
    <t>Содержание муниципального жилищного фонда, в том числе капитальный ремонт муниципального жилищного фонда</t>
  </si>
  <si>
    <t>62.Д.03.00000</t>
  </si>
  <si>
    <t>Меры финансовой поддержки</t>
  </si>
  <si>
    <t>Иные межбюджетные трансферты на развитие общественной инфраструктуры муниципального значения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</si>
  <si>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</si>
  <si>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</si>
  <si>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Организация уличного освещения</t>
  </si>
  <si>
    <t>Мероприятия по озеленению территории</t>
  </si>
  <si>
    <t>Мероприятия в области благоустройства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</si>
  <si>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</si>
  <si>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Поддержка развития общественной инфраструктуры муниципального значения в рамках проведения мероприятий по благоустройству</t>
  </si>
  <si>
    <t>7Ц.8.02.00000</t>
  </si>
  <si>
    <t>Мероприятия, направленные на достижение цели федерального проекта "Благоустройство сельских территорий"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</si>
  <si>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</si>
  <si>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7Ц.4.05.00000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</si>
  <si>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</si>
  <si>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</si>
  <si>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Проведение комплексных мер по профилактике безнадзорности и правонарушений несовершеннолетних</t>
  </si>
  <si>
    <t>7Ц.4.04.00000</t>
  </si>
  <si>
    <t>Комплексы процессных мероприятий "Развитие культуры, организация праздничных мероприятий"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</si>
  <si>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</si>
  <si>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</si>
  <si>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Проведение культурно-массовых мероприятий к праздничным и памятным датам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</si>
  <si>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</si>
  <si>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Доплаты к пенсиям муниципальных служащих</t>
  </si>
  <si>
    <t>Организация и проведение мероприятий в области физической культуры и спорта</t>
  </si>
  <si>
    <t>7Ц.1.00.00000</t>
  </si>
  <si>
    <t>7Ц.1.F2 55550</t>
  </si>
  <si>
    <t>Мероприятия, направленные на достижение цели федерального проекта "Создание комфортных благоустроенных территорий общего пользования"</t>
  </si>
  <si>
    <t xml:space="preserve"> "Создание комфортных благоустроенных территорий общего пользования"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</si>
  <si>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</si>
  <si>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1.1.</t>
  </si>
  <si>
    <t>1.2.</t>
  </si>
  <si>
    <t>2.1.</t>
  </si>
  <si>
    <t>Комплек процессных мероприятий  "Создание условий для экономического развития Пудомягского сельского поселения"</t>
  </si>
  <si>
    <t>2.2.</t>
  </si>
  <si>
    <t>Комплек процессных мероприятий "Обеспечение безопасности"</t>
  </si>
  <si>
    <t>2.3.</t>
  </si>
  <si>
    <t>Комплек процессных мероприятий  "Жилищно-коммунальное хозяйство, содержание автомобильных дорог и благоустройство территории Пудомягского сельского поселения"</t>
  </si>
  <si>
    <t>2.4.</t>
  </si>
  <si>
    <t>Комплек процессных мероприятий "Развитие культуры и спорта, организация праздничных мероприятий на территории Пудомягского сельского поселения"</t>
  </si>
  <si>
    <t>2.5.</t>
  </si>
  <si>
    <t>Комплек процессных мероприятий "Развитие молодежной политики"</t>
  </si>
  <si>
    <t>2.6.</t>
  </si>
  <si>
    <t>Комплек процессных мероприятий  "Формирование законопослушного поведения участников дорожного движения в муниципальном образовании «Пудомягское сельское  поселение"</t>
  </si>
  <si>
    <t>853</t>
  </si>
  <si>
    <t>Комплекс процессных мероприятий</t>
  </si>
  <si>
    <t>Мин</t>
  </si>
  <si>
    <t>Рз</t>
  </si>
  <si>
    <t>ПР</t>
  </si>
  <si>
    <t>ЦСР</t>
  </si>
  <si>
    <t>ВР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</si>
  <si>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</si>
  <si>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</si>
  <si>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</si>
  <si>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</si>
  <si>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</si>
  <si>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</si>
  <si>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Межбюджетные трансферты</t>
  </si>
  <si>
    <t>500</t>
  </si>
  <si>
    <t>Иные бюджетные ассигнования</t>
  </si>
  <si>
    <t>800</t>
  </si>
  <si>
    <t>Иные межбюджетные трансферты на осуществление полномочий по жилищному контролю</t>
  </si>
  <si>
    <t>62.Д.01.13010</t>
  </si>
  <si>
    <t>Федеральные проекты, входящие в состав национальных проектов</t>
  </si>
  <si>
    <t>Федеральный проект "Формирование комфортной городской среды"</t>
  </si>
  <si>
    <t>7Ц.1.F2.00000</t>
  </si>
  <si>
    <t>Реализация программ формирования современной городской среды</t>
  </si>
  <si>
    <t>% исполнения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</si>
  <si>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</si>
  <si>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</si>
  <si>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</si>
  <si>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</si>
  <si>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</si>
  <si>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</si>
  <si>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</si>
  <si>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</si>
  <si>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</si>
  <si>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</si>
  <si>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к постановлению администрации</t>
  </si>
  <si>
    <t>Приложение 5</t>
  </si>
  <si>
    <t>Приложение 4.1</t>
  </si>
  <si>
    <t xml:space="preserve">  Приложение 6</t>
  </si>
  <si>
    <t xml:space="preserve">             к постановлению администрации</t>
  </si>
  <si>
    <t>62.Д.03.13010</t>
  </si>
  <si>
    <t>Приложение 4</t>
  </si>
  <si>
    <t xml:space="preserve"> Бюджет 2023 год  (тыс. руб.)</t>
  </si>
  <si>
    <t>182 1 01 02130 01 1000 110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</si>
  <si>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</si>
  <si>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182 1 03 02000 01 0000 110</t>
  </si>
  <si>
    <t>182 1 03 02231 01 0000 110</t>
  </si>
  <si>
    <t>182 1 03 02241 01 0000 110</t>
  </si>
  <si>
    <t>182 1 03 02251 01 0000 110</t>
  </si>
  <si>
    <t>182 1 03 02261 01 0000 110</t>
  </si>
  <si>
    <r>
      <t xml:space="preserve">Субсидии на реализацию программ формирования современной городской среды </t>
    </r>
    <r>
      <rPr>
        <b/>
        <sz val="10"/>
        <color rgb="FF000000"/>
        <rFont val="Times New Roman"/>
        <family val="1"/>
        <charset val="204"/>
      </rPr>
      <t>КЦ 2355550Х12131000000</t>
    </r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</si>
  <si>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 09</t>
    </r>
  </si>
  <si>
    <t>Бюджетные назначения  2023 год (тыс.руб.)</t>
  </si>
  <si>
    <t>611 2 02 20299 10 0000 150</t>
  </si>
  <si>
    <r>
      <t xml:space="preserve"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 </t>
    </r>
    <r>
      <rPr>
        <b/>
        <sz val="11"/>
        <color rgb="FF000000"/>
        <rFont val="Times New Roman"/>
        <family val="1"/>
        <charset val="204"/>
      </rPr>
      <t>Код цели 2026</t>
    </r>
  </si>
  <si>
    <r>
      <t>Прочие субсидии поселениям</t>
    </r>
    <r>
      <rPr>
        <b/>
        <sz val="11"/>
        <rFont val="Times New Roman"/>
        <family val="1"/>
        <charset val="204"/>
      </rPr>
      <t xml:space="preserve"> КЦ 1022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</si>
  <si>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1055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</si>
  <si>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1089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</si>
  <si>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1077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</si>
  <si>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1083</t>
    </r>
  </si>
  <si>
    <t>Бюджет  2023 год, (тыс.руб.)</t>
  </si>
  <si>
    <t>Бюджет 2023год (тыс.руб)</t>
  </si>
  <si>
    <t>Прочие расходы по содержанию объектов муниципальной собственности</t>
  </si>
  <si>
    <t>62.Д.02.15360</t>
  </si>
  <si>
    <t>7Ц.1.F3.67484</t>
  </si>
  <si>
    <t>400</t>
  </si>
  <si>
    <t>Обеспечение устойчивого сокращения непригодного для проживания жилого фонда</t>
  </si>
  <si>
    <t>Федеральный проект "Обеспечение устойчивого сокращения непригодного для проживания жилищного фонда"</t>
  </si>
  <si>
    <t>7Ц.1.F3.00000</t>
  </si>
  <si>
    <t>Капитальные вложения в объекты государственной (муниципальной) собственности</t>
  </si>
  <si>
    <t>7Ц.1.F3.6748S</t>
  </si>
  <si>
    <t>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</si>
  <si>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7Ц.8.04.00000</t>
  </si>
  <si>
    <t>7Ц.8.04.15620</t>
  </si>
  <si>
    <t>Бюджет 2023 год (тыс. руб.)</t>
  </si>
  <si>
    <t>540</t>
  </si>
  <si>
    <t>0503, 0409, 0501</t>
  </si>
  <si>
    <t>611 1 13 02995 10 0000 130</t>
  </si>
  <si>
    <t>Прочие доходы от компенсации затрат бюджетов сельских поселений</t>
  </si>
  <si>
    <t>611 2 02 19999 10 0000 150</t>
  </si>
  <si>
    <t>Прочие дотации бюджетам сельских поселений</t>
  </si>
  <si>
    <r>
      <t xml:space="preserve"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 </t>
    </r>
    <r>
      <rPr>
        <b/>
        <sz val="10"/>
        <color rgb="FF000000"/>
        <rFont val="Times New Roman"/>
        <family val="1"/>
        <charset val="204"/>
      </rPr>
      <t>Код цели 2025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</si>
  <si>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10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</si>
  <si>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32</t>
    </r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</si>
  <si>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 0</t>
    </r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</si>
  <si>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 25</t>
    </r>
  </si>
  <si>
    <r>
      <t xml:space="preserve">Прочие межбюджетные трансферты, передаваемые бюджетам сельских поселений </t>
    </r>
    <r>
      <rPr>
        <b/>
        <sz val="11"/>
        <rFont val="Times New Roman"/>
        <family val="1"/>
        <charset val="204"/>
      </rPr>
      <t>КЦ 09</t>
    </r>
  </si>
  <si>
    <t>Уплата иных платежей</t>
  </si>
  <si>
    <t>Иные выплаты персоналу казенных учреждений, за исключением фонда оплаты труда</t>
  </si>
  <si>
    <t>2.</t>
  </si>
  <si>
    <t>182 1 01 02140 01 1000 110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</si>
  <si>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</si>
  <si>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611 1 14 06025 10 0000 430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</si>
  <si>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</si>
  <si>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611 1 16 07010 10 0000 140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</si>
  <si>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</si>
  <si>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 58</t>
    </r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</si>
  <si>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КЦ58</t>
    </r>
  </si>
  <si>
    <t>0705</t>
  </si>
  <si>
    <t>Профессиональная подготовка, переподготовка и повышение квалификации</t>
  </si>
  <si>
    <t>122</t>
  </si>
  <si>
    <t>Иные выплаты персоналу государственных (муниципальных) органов, за исключением фонда оплаты труда</t>
  </si>
  <si>
    <t>61.Ф.02.55490</t>
  </si>
  <si>
    <t>61.Ф.03.55490</t>
  </si>
  <si>
    <t>Поощрение муниципальных управленческих команд</t>
  </si>
  <si>
    <t>61Ф0255490</t>
  </si>
  <si>
    <t>61Ф0355490</t>
  </si>
  <si>
    <t>Исполнено за 9 месяцев 2023 года (тыс. руб.)</t>
  </si>
  <si>
    <t>Исполнено за 9 месяцев 2023 г.</t>
  </si>
  <si>
    <t>Исполнено за 9 2023 года (тыс. руб.)</t>
  </si>
  <si>
    <t>от 13.10.2023 №665</t>
  </si>
  <si>
    <t>Исполнено за 9 месяцев 2023 года</t>
  </si>
  <si>
    <t>Исполнение  бюджетных ассигнований на реализацию муниципальной    программы  Пудомягского сельского поселения за9 месяцев  2023 года</t>
  </si>
  <si>
    <t xml:space="preserve">Исполнение ведомственной структуры расходов бюджета Пудомягского сельского поселения  за 9 месяцев 2023 года </t>
  </si>
  <si>
    <t xml:space="preserve">  Исполнение бюджетных ассигнований по целевым статьям (муниципальной  программы  и непрограммным направлениям деятельности), группам видов расходов, разделам и подразделам классификации расходов бюджета Пудомягского сельского поселения  за 9 месяцев 2023 года </t>
  </si>
  <si>
    <t xml:space="preserve">Исполнение бюджетных ассигнований по разделам и подразделам, классификации расходов бюджета Пудомягского сельского поселения  за9 месяцев 2023 года </t>
  </si>
  <si>
    <t xml:space="preserve">Безвозмездные  поступления из других бюджетов в бюджет  Пудомягского сельского поселения за 9 месяцев 2023 года                                         </t>
  </si>
  <si>
    <t>Поступление доходов бюджета Пудомягского сельского поселения за 9 месяцев 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</si>
</sst>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?"/>
    <numFmt numFmtId="166" formatCode="[$-419]General"/>
  </numFmts>
  <fonts count="47">
    <font>
      <sz val="10"/>
      <name val="Arial"/>
    </font>
    <font>
      <sz val="10"/>
      <color theme="1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  <charset val="204"/>
    </font>
    <font>
      <sz val="14"/>
      <name val="Arial Cyr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8"/>
      <name val="Times New Roman"/>
      <family val="1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6" fillId="0" borderId="0"/>
    <xf numFmtId="0" fontId="25" fillId="0" borderId="0"/>
    <xf numFmtId="0" fontId="30" fillId="0" borderId="0"/>
    <xf numFmtId="0" fontId="12" fillId="0" borderId="0"/>
    <xf numFmtId="166" fontId="44" fillId="0" borderId="0" applyBorder="0" applyProtection="0"/>
  </cellStyleXfs>
  <cellXfs count="287">
    <xf numFmtId="0" fontId="0" fillId="0" borderId="0" xfId="0"/>
    <xf numFmtId="0" fontId="1" fillId="0" borderId="0" xfId="0" applyFont="1"/>
    <xf numFmtId="0" fontId="1" fillId="2" borderId="0" xfId="0" applyFont="1" applyFill="1"/>
    <xf numFmtId="4" fontId="1" fillId="0" borderId="0" xfId="0" applyNumberFormat="1" applyFont="1"/>
    <xf numFmtId="0" fontId="7" fillId="0" borderId="1" xfId="1" applyFont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4" fontId="4" fillId="0" borderId="1" xfId="0" applyNumberFormat="1" applyFont="1" applyBorder="1" applyAlignment="1">
      <alignment vertical="center"/>
    </xf>
    <xf numFmtId="4" fontId="7" fillId="2" borderId="1" xfId="1" applyNumberFormat="1" applyFont="1" applyFill="1" applyBorder="1" applyAlignment="1">
      <alignment horizontal="right" vertical="center" wrapText="1" readingOrder="1"/>
    </xf>
    <xf numFmtId="4" fontId="4" fillId="2" borderId="1" xfId="0" applyNumberFormat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horizontal="left" vertical="center" wrapText="1" readingOrder="1"/>
    </xf>
    <xf numFmtId="4" fontId="0" fillId="0" borderId="0" xfId="0" applyNumberFormat="1"/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2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5" fillId="0" borderId="0" xfId="0" applyFont="1"/>
    <xf numFmtId="4" fontId="15" fillId="0" borderId="0" xfId="0" applyNumberFormat="1" applyFont="1"/>
    <xf numFmtId="4" fontId="15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0" fontId="17" fillId="0" borderId="0" xfId="0" applyFont="1"/>
    <xf numFmtId="0" fontId="10" fillId="3" borderId="9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0" fontId="11" fillId="0" borderId="9" xfId="0" applyFont="1" applyBorder="1" applyAlignment="1">
      <alignment wrapText="1"/>
    </xf>
    <xf numFmtId="49" fontId="11" fillId="0" borderId="1" xfId="0" applyNumberFormat="1" applyFont="1" applyBorder="1" applyAlignment="1">
      <alignment horizontal="center" wrapText="1"/>
    </xf>
    <xf numFmtId="4" fontId="11" fillId="0" borderId="11" xfId="0" applyNumberFormat="1" applyFont="1" applyBorder="1" applyAlignment="1">
      <alignment horizontal="center" wrapText="1"/>
    </xf>
    <xf numFmtId="4" fontId="11" fillId="0" borderId="1" xfId="0" applyNumberFormat="1" applyFont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" fontId="10" fillId="3" borderId="11" xfId="0" applyNumberFormat="1" applyFont="1" applyFill="1" applyBorder="1" applyAlignment="1">
      <alignment horizontal="center" wrapText="1"/>
    </xf>
    <xf numFmtId="0" fontId="11" fillId="0" borderId="9" xfId="0" applyFont="1" applyBorder="1" applyAlignment="1">
      <alignment horizontal="left" wrapText="1"/>
    </xf>
    <xf numFmtId="49" fontId="10" fillId="0" borderId="1" xfId="0" applyNumberFormat="1" applyFont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wrapText="1"/>
    </xf>
    <xf numFmtId="4" fontId="11" fillId="2" borderId="11" xfId="0" applyNumberFormat="1" applyFont="1" applyFill="1" applyBorder="1" applyAlignment="1">
      <alignment horizontal="center" wrapText="1"/>
    </xf>
    <xf numFmtId="4" fontId="10" fillId="3" borderId="9" xfId="0" applyNumberFormat="1" applyFont="1" applyFill="1" applyBorder="1" applyAlignment="1">
      <alignment horizontal="center" wrapText="1"/>
    </xf>
    <xf numFmtId="0" fontId="4" fillId="0" borderId="9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4" fontId="10" fillId="3" borderId="10" xfId="0" applyNumberFormat="1" applyFont="1" applyFill="1" applyBorder="1" applyAlignment="1">
      <alignment wrapText="1"/>
    </xf>
    <xf numFmtId="4" fontId="10" fillId="3" borderId="12" xfId="0" applyNumberFormat="1" applyFont="1" applyFill="1" applyBorder="1" applyAlignment="1">
      <alignment wrapText="1"/>
    </xf>
    <xf numFmtId="4" fontId="10" fillId="3" borderId="13" xfId="0" applyNumberFormat="1" applyFont="1" applyFill="1" applyBorder="1" applyAlignment="1">
      <alignment horizontal="center" wrapText="1"/>
    </xf>
    <xf numFmtId="0" fontId="13" fillId="0" borderId="14" xfId="0" applyFont="1" applyBorder="1"/>
    <xf numFmtId="0" fontId="17" fillId="0" borderId="4" xfId="0" applyFont="1" applyBorder="1"/>
    <xf numFmtId="164" fontId="4" fillId="0" borderId="10" xfId="0" applyNumberFormat="1" applyFont="1" applyBorder="1" applyAlignment="1">
      <alignment wrapText="1"/>
    </xf>
    <xf numFmtId="164" fontId="17" fillId="0" borderId="12" xfId="0" applyNumberFormat="1" applyFont="1" applyBorder="1"/>
    <xf numFmtId="164" fontId="0" fillId="0" borderId="0" xfId="0" applyNumberFormat="1"/>
    <xf numFmtId="0" fontId="18" fillId="0" borderId="0" xfId="0" applyFont="1" applyAlignment="1">
      <alignment horizontal="right"/>
    </xf>
    <xf numFmtId="0" fontId="19" fillId="0" borderId="0" xfId="0" applyFont="1"/>
    <xf numFmtId="14" fontId="20" fillId="0" borderId="0" xfId="0" applyNumberFormat="1" applyFont="1"/>
    <xf numFmtId="0" fontId="20" fillId="0" borderId="0" xfId="0" applyFont="1"/>
    <xf numFmtId="0" fontId="18" fillId="0" borderId="0" xfId="0" applyFont="1"/>
    <xf numFmtId="0" fontId="9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4" fontId="11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22" fillId="0" borderId="0" xfId="0" applyFont="1"/>
    <xf numFmtId="0" fontId="1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3" fillId="0" borderId="0" xfId="0" applyFont="1"/>
    <xf numFmtId="0" fontId="24" fillId="0" borderId="0" xfId="0" applyFont="1"/>
    <xf numFmtId="0" fontId="2" fillId="0" borderId="0" xfId="0" applyFont="1"/>
    <xf numFmtId="4" fontId="8" fillId="0" borderId="1" xfId="1" applyNumberFormat="1" applyFont="1" applyBorder="1" applyAlignment="1">
      <alignment horizontal="right" vertical="center" wrapText="1" readingOrder="1"/>
    </xf>
    <xf numFmtId="4" fontId="3" fillId="0" borderId="0" xfId="0" applyNumberFormat="1" applyFont="1"/>
    <xf numFmtId="4" fontId="8" fillId="2" borderId="1" xfId="1" applyNumberFormat="1" applyFont="1" applyFill="1" applyBorder="1" applyAlignment="1">
      <alignment horizontal="right" vertical="center" wrapText="1" readingOrder="1"/>
    </xf>
    <xf numFmtId="0" fontId="8" fillId="0" borderId="9" xfId="1" applyFont="1" applyBorder="1" applyAlignment="1">
      <alignment horizontal="left" vertical="center" wrapText="1" readingOrder="1"/>
    </xf>
    <xf numFmtId="0" fontId="7" fillId="0" borderId="9" xfId="1" applyFont="1" applyBorder="1" applyAlignment="1">
      <alignment horizontal="left" vertical="center" wrapText="1" readingOrder="1"/>
    </xf>
    <xf numFmtId="0" fontId="8" fillId="2" borderId="9" xfId="1" applyFont="1" applyFill="1" applyBorder="1" applyAlignment="1">
      <alignment horizontal="left" vertical="center" wrapText="1" readingOrder="1"/>
    </xf>
    <xf numFmtId="4" fontId="11" fillId="0" borderId="1" xfId="0" applyNumberFormat="1" applyFont="1" applyBorder="1" applyAlignment="1">
      <alignment horizontal="center" vertical="center"/>
    </xf>
    <xf numFmtId="4" fontId="11" fillId="0" borderId="9" xfId="0" applyNumberFormat="1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top" wrapText="1"/>
    </xf>
    <xf numFmtId="4" fontId="11" fillId="0" borderId="11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vertical="top" wrapText="1"/>
    </xf>
    <xf numFmtId="0" fontId="27" fillId="0" borderId="0" xfId="0" applyFont="1"/>
    <xf numFmtId="4" fontId="10" fillId="0" borderId="0" xfId="0" applyNumberFormat="1" applyFont="1" applyAlignment="1">
      <alignment horizontal="right" vertical="center"/>
    </xf>
    <xf numFmtId="0" fontId="28" fillId="0" borderId="0" xfId="0" applyFont="1"/>
    <xf numFmtId="0" fontId="7" fillId="4" borderId="6" xfId="1" applyFont="1" applyFill="1" applyBorder="1" applyAlignment="1">
      <alignment horizontal="center" vertical="center" wrapText="1" readingOrder="1"/>
    </xf>
    <xf numFmtId="0" fontId="7" fillId="4" borderId="7" xfId="1" applyFont="1" applyFill="1" applyBorder="1" applyAlignment="1">
      <alignment horizontal="center" vertical="center" wrapText="1" readingOrder="1"/>
    </xf>
    <xf numFmtId="4" fontId="7" fillId="4" borderId="7" xfId="1" applyNumberFormat="1" applyFont="1" applyFill="1" applyBorder="1" applyAlignment="1">
      <alignment horizontal="center" vertical="center" wrapText="1" readingOrder="1"/>
    </xf>
    <xf numFmtId="0" fontId="8" fillId="4" borderId="9" xfId="1" applyFont="1" applyFill="1" applyBorder="1" applyAlignment="1">
      <alignment horizontal="left" vertical="center" wrapText="1" readingOrder="1"/>
    </xf>
    <xf numFmtId="4" fontId="7" fillId="4" borderId="1" xfId="1" applyNumberFormat="1" applyFont="1" applyFill="1" applyBorder="1" applyAlignment="1">
      <alignment horizontal="right" vertical="center" wrapText="1" readingOrder="1"/>
    </xf>
    <xf numFmtId="0" fontId="7" fillId="4" borderId="9" xfId="1" applyFont="1" applyFill="1" applyBorder="1" applyAlignment="1">
      <alignment horizontal="left" vertical="center" wrapText="1" readingOrder="1"/>
    </xf>
    <xf numFmtId="0" fontId="7" fillId="4" borderId="1" xfId="1" applyFont="1" applyFill="1" applyBorder="1" applyAlignment="1">
      <alignment horizontal="center" vertical="center" wrapText="1" readingOrder="1"/>
    </xf>
    <xf numFmtId="0" fontId="8" fillId="4" borderId="1" xfId="1" applyFont="1" applyFill="1" applyBorder="1" applyAlignment="1">
      <alignment horizontal="left" vertical="center" wrapText="1" readingOrder="1"/>
    </xf>
    <xf numFmtId="4" fontId="9" fillId="4" borderId="1" xfId="0" applyNumberFormat="1" applyFont="1" applyFill="1" applyBorder="1"/>
    <xf numFmtId="0" fontId="7" fillId="4" borderId="10" xfId="1" applyFont="1" applyFill="1" applyBorder="1" applyAlignment="1">
      <alignment horizontal="left" vertical="center" wrapText="1" readingOrder="1"/>
    </xf>
    <xf numFmtId="0" fontId="7" fillId="4" borderId="12" xfId="1" applyFont="1" applyFill="1" applyBorder="1" applyAlignment="1">
      <alignment horizontal="left" vertical="center" wrapText="1" readingOrder="1"/>
    </xf>
    <xf numFmtId="4" fontId="7" fillId="4" borderId="12" xfId="1" applyNumberFormat="1" applyFont="1" applyFill="1" applyBorder="1" applyAlignment="1">
      <alignment horizontal="right" vertical="center" wrapText="1" readingOrder="1"/>
    </xf>
    <xf numFmtId="4" fontId="21" fillId="0" borderId="0" xfId="0" applyNumberFormat="1" applyFont="1" applyAlignment="1">
      <alignment horizontal="right" vertical="center"/>
    </xf>
    <xf numFmtId="4" fontId="29" fillId="0" borderId="0" xfId="0" applyNumberFormat="1" applyFont="1"/>
    <xf numFmtId="4" fontId="11" fillId="0" borderId="1" xfId="0" applyNumberFormat="1" applyFont="1" applyBorder="1" applyAlignment="1">
      <alignment vertical="center"/>
    </xf>
    <xf numFmtId="0" fontId="7" fillId="5" borderId="1" xfId="1" applyFont="1" applyFill="1" applyBorder="1" applyAlignment="1">
      <alignment horizontal="center" vertical="center" wrapText="1" readingOrder="1"/>
    </xf>
    <xf numFmtId="1" fontId="11" fillId="0" borderId="1" xfId="0" applyNumberFormat="1" applyFont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horizontal="left" vertical="center" wrapText="1"/>
    </xf>
    <xf numFmtId="4" fontId="10" fillId="5" borderId="1" xfId="0" applyNumberFormat="1" applyFont="1" applyFill="1" applyBorder="1" applyAlignment="1">
      <alignment vertical="center"/>
    </xf>
    <xf numFmtId="1" fontId="11" fillId="0" borderId="1" xfId="0" applyNumberFormat="1" applyFont="1" applyBorder="1" applyAlignment="1">
      <alignment horizontal="center" vertical="center" wrapText="1"/>
    </xf>
    <xf numFmtId="1" fontId="11" fillId="5" borderId="1" xfId="0" applyNumberFormat="1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left" vertical="center" wrapText="1" readingOrder="1"/>
    </xf>
    <xf numFmtId="4" fontId="14" fillId="2" borderId="1" xfId="1" applyNumberFormat="1" applyFont="1" applyFill="1" applyBorder="1" applyAlignment="1">
      <alignment horizontal="right" vertical="center" wrapText="1" readingOrder="1"/>
    </xf>
    <xf numFmtId="0" fontId="15" fillId="5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justify" vertical="center" wrapText="1"/>
    </xf>
    <xf numFmtId="4" fontId="33" fillId="0" borderId="1" xfId="0" applyNumberFormat="1" applyFont="1" applyBorder="1" applyAlignment="1">
      <alignment horizontal="right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justify" vertical="center" wrapText="1"/>
    </xf>
    <xf numFmtId="4" fontId="34" fillId="0" borderId="1" xfId="0" applyNumberFormat="1" applyFont="1" applyBorder="1" applyAlignment="1">
      <alignment horizontal="right"/>
    </xf>
    <xf numFmtId="49" fontId="35" fillId="2" borderId="1" xfId="0" applyNumberFormat="1" applyFont="1" applyFill="1" applyBorder="1" applyAlignment="1">
      <alignment horizontal="justify" vertical="center" wrapText="1"/>
    </xf>
    <xf numFmtId="165" fontId="34" fillId="0" borderId="1" xfId="0" applyNumberFormat="1" applyFont="1" applyBorder="1" applyAlignment="1">
      <alignment horizontal="justify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justify" vertical="center" wrapText="1"/>
    </xf>
    <xf numFmtId="4" fontId="36" fillId="0" borderId="1" xfId="0" applyNumberFormat="1" applyFont="1" applyBorder="1" applyAlignment="1">
      <alignment horizontal="right"/>
    </xf>
    <xf numFmtId="49" fontId="37" fillId="0" borderId="1" xfId="0" applyNumberFormat="1" applyFont="1" applyBorder="1" applyAlignment="1">
      <alignment horizontal="center" vertical="center" wrapText="1"/>
    </xf>
    <xf numFmtId="49" fontId="37" fillId="0" borderId="1" xfId="0" applyNumberFormat="1" applyFont="1" applyBorder="1" applyAlignment="1">
      <alignment horizontal="justify" vertical="center" wrapText="1"/>
    </xf>
    <xf numFmtId="4" fontId="37" fillId="0" borderId="1" xfId="0" applyNumberFormat="1" applyFont="1" applyBorder="1" applyAlignment="1">
      <alignment horizontal="right"/>
    </xf>
    <xf numFmtId="49" fontId="16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justify" vertical="center" wrapText="1"/>
    </xf>
    <xf numFmtId="4" fontId="16" fillId="0" borderId="1" xfId="0" applyNumberFormat="1" applyFont="1" applyBorder="1" applyAlignment="1">
      <alignment horizontal="right"/>
    </xf>
    <xf numFmtId="165" fontId="37" fillId="0" borderId="1" xfId="0" applyNumberFormat="1" applyFont="1" applyBorder="1" applyAlignment="1">
      <alignment horizontal="justify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justify" vertical="center" wrapText="1"/>
    </xf>
    <xf numFmtId="4" fontId="34" fillId="2" borderId="1" xfId="0" applyNumberFormat="1" applyFont="1" applyFill="1" applyBorder="1" applyAlignment="1">
      <alignment horizontal="right"/>
    </xf>
    <xf numFmtId="49" fontId="37" fillId="2" borderId="1" xfId="0" applyNumberFormat="1" applyFont="1" applyFill="1" applyBorder="1" applyAlignment="1">
      <alignment horizontal="center" vertical="center" wrapText="1"/>
    </xf>
    <xf numFmtId="49" fontId="37" fillId="2" borderId="1" xfId="0" applyNumberFormat="1" applyFont="1" applyFill="1" applyBorder="1" applyAlignment="1">
      <alignment horizontal="justify" vertical="center" wrapText="1"/>
    </xf>
    <xf numFmtId="4" fontId="37" fillId="2" borderId="1" xfId="0" applyNumberFormat="1" applyFont="1" applyFill="1" applyBorder="1" applyAlignment="1">
      <alignment horizontal="right"/>
    </xf>
    <xf numFmtId="49" fontId="34" fillId="0" borderId="1" xfId="0" applyNumberFormat="1" applyFont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justify" vertical="justify" wrapText="1"/>
    </xf>
    <xf numFmtId="4" fontId="21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33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165" fontId="34" fillId="0" borderId="1" xfId="0" applyNumberFormat="1" applyFont="1" applyBorder="1" applyAlignment="1">
      <alignment horizontal="left" vertical="center" wrapText="1"/>
    </xf>
    <xf numFmtId="165" fontId="33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2" fontId="10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left"/>
    </xf>
    <xf numFmtId="164" fontId="42" fillId="0" borderId="0" xfId="0" applyNumberFormat="1" applyFont="1" applyAlignment="1">
      <alignment horizontal="left"/>
    </xf>
    <xf numFmtId="4" fontId="11" fillId="2" borderId="1" xfId="0" applyNumberFormat="1" applyFont="1" applyFill="1" applyBorder="1" applyAlignment="1">
      <alignment horizontal="center" wrapText="1"/>
    </xf>
    <xf numFmtId="4" fontId="10" fillId="3" borderId="12" xfId="0" applyNumberFormat="1" applyFont="1" applyFill="1" applyBorder="1" applyAlignment="1">
      <alignment horizontal="center" wrapText="1"/>
    </xf>
    <xf numFmtId="4" fontId="9" fillId="4" borderId="7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vertical="center"/>
    </xf>
    <xf numFmtId="2" fontId="21" fillId="0" borderId="0" xfId="0" applyNumberFormat="1" applyFont="1" applyAlignment="1">
      <alignment horizontal="right" vertical="center"/>
    </xf>
    <xf numFmtId="2" fontId="9" fillId="4" borderId="8" xfId="0" applyNumberFormat="1" applyFont="1" applyFill="1" applyBorder="1" applyAlignment="1">
      <alignment horizontal="center" vertical="center" wrapText="1"/>
    </xf>
    <xf numFmtId="2" fontId="9" fillId="4" borderId="11" xfId="0" applyNumberFormat="1" applyFont="1" applyFill="1" applyBorder="1" applyAlignment="1">
      <alignment vertical="center"/>
    </xf>
    <xf numFmtId="2" fontId="4" fillId="0" borderId="11" xfId="0" applyNumberFormat="1" applyFont="1" applyBorder="1" applyAlignment="1">
      <alignment vertical="center"/>
    </xf>
    <xf numFmtId="2" fontId="9" fillId="0" borderId="11" xfId="0" applyNumberFormat="1" applyFont="1" applyBorder="1" applyAlignment="1">
      <alignment vertical="center"/>
    </xf>
    <xf numFmtId="2" fontId="4" fillId="2" borderId="11" xfId="0" applyNumberFormat="1" applyFont="1" applyFill="1" applyBorder="1" applyAlignment="1">
      <alignment vertical="center"/>
    </xf>
    <xf numFmtId="2" fontId="9" fillId="4" borderId="13" xfId="0" applyNumberFormat="1" applyFont="1" applyFill="1" applyBorder="1" applyAlignment="1">
      <alignment vertical="center"/>
    </xf>
    <xf numFmtId="2" fontId="0" fillId="0" borderId="0" xfId="0" applyNumberFormat="1"/>
    <xf numFmtId="0" fontId="10" fillId="5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vertical="center" wrapText="1"/>
    </xf>
    <xf numFmtId="4" fontId="0" fillId="0" borderId="0" xfId="0" applyNumberForma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49" fontId="33" fillId="5" borderId="1" xfId="0" applyNumberFormat="1" applyFont="1" applyFill="1" applyBorder="1" applyAlignment="1">
      <alignment horizontal="left" vertical="center" wrapText="1"/>
    </xf>
    <xf numFmtId="49" fontId="33" fillId="5" borderId="1" xfId="0" applyNumberFormat="1" applyFont="1" applyFill="1" applyBorder="1" applyAlignment="1">
      <alignment horizontal="center" vertical="center" wrapText="1"/>
    </xf>
    <xf numFmtId="49" fontId="34" fillId="5" borderId="1" xfId="0" applyNumberFormat="1" applyFont="1" applyFill="1" applyBorder="1" applyAlignment="1">
      <alignment horizontal="left" vertical="center" wrapText="1"/>
    </xf>
    <xf numFmtId="49" fontId="34" fillId="5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49" fontId="36" fillId="2" borderId="1" xfId="0" applyNumberFormat="1" applyFont="1" applyFill="1" applyBorder="1" applyAlignment="1">
      <alignment horizontal="center" vertical="center" wrapText="1"/>
    </xf>
    <xf numFmtId="49" fontId="36" fillId="2" borderId="1" xfId="0" applyNumberFormat="1" applyFont="1" applyFill="1" applyBorder="1" applyAlignment="1">
      <alignment horizontal="justify" vertical="center" wrapText="1"/>
    </xf>
    <xf numFmtId="4" fontId="36" fillId="2" borderId="1" xfId="0" applyNumberFormat="1" applyFont="1" applyFill="1" applyBorder="1" applyAlignment="1">
      <alignment horizontal="right"/>
    </xf>
    <xf numFmtId="4" fontId="38" fillId="0" borderId="1" xfId="0" applyNumberFormat="1" applyFont="1" applyBorder="1" applyAlignment="1">
      <alignment horizontal="right"/>
    </xf>
    <xf numFmtId="49" fontId="37" fillId="0" borderId="1" xfId="0" applyNumberFormat="1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" fontId="11" fillId="2" borderId="11" xfId="0" applyNumberFormat="1" applyFont="1" applyFill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justify" vertical="justify" wrapText="1"/>
    </xf>
    <xf numFmtId="4" fontId="4" fillId="2" borderId="1" xfId="0" applyNumberFormat="1" applyFont="1" applyFill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9" fontId="41" fillId="2" borderId="1" xfId="0" applyNumberFormat="1" applyFont="1" applyFill="1" applyBorder="1" applyAlignment="1">
      <alignment horizontal="justify" vertical="center" wrapText="1"/>
    </xf>
    <xf numFmtId="49" fontId="41" fillId="2" borderId="1" xfId="0" applyNumberFormat="1" applyFont="1" applyFill="1" applyBorder="1" applyAlignment="1">
      <alignment horizontal="center" vertical="center" wrapText="1"/>
    </xf>
    <xf numFmtId="4" fontId="41" fillId="2" borderId="1" xfId="0" applyNumberFormat="1" applyFont="1" applyFill="1" applyBorder="1" applyAlignment="1">
      <alignment horizontal="right"/>
    </xf>
    <xf numFmtId="49" fontId="34" fillId="5" borderId="1" xfId="0" applyNumberFormat="1" applyFont="1" applyFill="1" applyBorder="1" applyAlignment="1">
      <alignment horizontal="justify" vertical="center" wrapText="1"/>
    </xf>
    <xf numFmtId="49" fontId="21" fillId="5" borderId="1" xfId="0" applyNumberFormat="1" applyFont="1" applyFill="1" applyBorder="1" applyAlignment="1">
      <alignment horizontal="left" vertical="center" wrapText="1"/>
    </xf>
    <xf numFmtId="2" fontId="9" fillId="4" borderId="11" xfId="0" applyNumberFormat="1" applyFont="1" applyFill="1" applyBorder="1" applyAlignment="1">
      <alignment horizontal="center"/>
    </xf>
    <xf numFmtId="4" fontId="34" fillId="0" borderId="1" xfId="0" applyNumberFormat="1" applyFont="1" applyBorder="1" applyAlignment="1">
      <alignment horizontal="right" vertical="center"/>
    </xf>
    <xf numFmtId="49" fontId="21" fillId="0" borderId="1" xfId="0" applyNumberFormat="1" applyFont="1" applyBorder="1" applyAlignment="1">
      <alignment horizontal="justify" vertical="center" wrapText="1"/>
    </xf>
    <xf numFmtId="4" fontId="21" fillId="0" borderId="1" xfId="0" applyNumberFormat="1" applyFont="1" applyBorder="1" applyAlignment="1">
      <alignment horizontal="right"/>
    </xf>
    <xf numFmtId="49" fontId="21" fillId="2" borderId="1" xfId="0" applyNumberFormat="1" applyFont="1" applyFill="1" applyBorder="1" applyAlignment="1">
      <alignment horizontal="center" vertical="center" wrapText="1"/>
    </xf>
    <xf numFmtId="4" fontId="34" fillId="5" borderId="1" xfId="0" applyNumberFormat="1" applyFont="1" applyFill="1" applyBorder="1" applyAlignment="1">
      <alignment horizontal="right" vertical="center"/>
    </xf>
    <xf numFmtId="49" fontId="16" fillId="5" borderId="1" xfId="0" applyNumberFormat="1" applyFont="1" applyFill="1" applyBorder="1" applyAlignment="1">
      <alignment horizontal="justify" vertical="center" wrapText="1"/>
    </xf>
    <xf numFmtId="49" fontId="16" fillId="5" borderId="1" xfId="0" applyNumberFormat="1" applyFont="1" applyFill="1" applyBorder="1" applyAlignment="1">
      <alignment horizontal="center" vertical="center" wrapText="1"/>
    </xf>
    <xf numFmtId="4" fontId="16" fillId="5" borderId="1" xfId="0" applyNumberFormat="1" applyFont="1" applyFill="1" applyBorder="1" applyAlignment="1">
      <alignment horizontal="right" vertical="center"/>
    </xf>
    <xf numFmtId="4" fontId="34" fillId="2" borderId="1" xfId="0" applyNumberFormat="1" applyFont="1" applyFill="1" applyBorder="1" applyAlignment="1">
      <alignment horizontal="right" vertical="center"/>
    </xf>
    <xf numFmtId="4" fontId="41" fillId="2" borderId="1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5" borderId="1" xfId="0" applyNumberFormat="1" applyFont="1" applyFill="1" applyBorder="1" applyAlignment="1">
      <alignment horizontal="right" vertical="center"/>
    </xf>
    <xf numFmtId="4" fontId="21" fillId="0" borderId="1" xfId="0" applyNumberFormat="1" applyFont="1" applyBorder="1" applyAlignment="1">
      <alignment horizontal="right" vertical="center"/>
    </xf>
    <xf numFmtId="4" fontId="21" fillId="5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4" fontId="33" fillId="0" borderId="1" xfId="0" applyNumberFormat="1" applyFont="1" applyBorder="1" applyAlignment="1">
      <alignment vertical="center"/>
    </xf>
    <xf numFmtId="4" fontId="33" fillId="5" borderId="1" xfId="0" applyNumberFormat="1" applyFont="1" applyFill="1" applyBorder="1" applyAlignment="1">
      <alignment vertical="center"/>
    </xf>
    <xf numFmtId="4" fontId="34" fillId="0" borderId="1" xfId="0" applyNumberFormat="1" applyFont="1" applyBorder="1" applyAlignment="1">
      <alignment vertical="center"/>
    </xf>
    <xf numFmtId="4" fontId="34" fillId="2" borderId="1" xfId="0" applyNumberFormat="1" applyFont="1" applyFill="1" applyBorder="1" applyAlignment="1">
      <alignment vertical="center"/>
    </xf>
    <xf numFmtId="4" fontId="41" fillId="0" borderId="1" xfId="0" applyNumberFormat="1" applyFont="1" applyBorder="1" applyAlignment="1">
      <alignment vertical="center"/>
    </xf>
    <xf numFmtId="4" fontId="41" fillId="2" borderId="1" xfId="0" applyNumberFormat="1" applyFont="1" applyFill="1" applyBorder="1" applyAlignment="1">
      <alignment vertical="center"/>
    </xf>
    <xf numFmtId="4" fontId="21" fillId="0" borderId="1" xfId="0" applyNumberFormat="1" applyFont="1" applyBorder="1" applyAlignment="1">
      <alignment vertical="center"/>
    </xf>
    <xf numFmtId="4" fontId="34" fillId="5" borderId="1" xfId="0" applyNumberFormat="1" applyFont="1" applyFill="1" applyBorder="1" applyAlignment="1">
      <alignment vertical="center"/>
    </xf>
    <xf numFmtId="4" fontId="16" fillId="5" borderId="1" xfId="0" applyNumberFormat="1" applyFont="1" applyFill="1" applyBorder="1" applyAlignment="1">
      <alignment vertical="center"/>
    </xf>
    <xf numFmtId="4" fontId="36" fillId="0" borderId="1" xfId="0" applyNumberFormat="1" applyFont="1" applyBorder="1" applyAlignment="1">
      <alignment horizontal="right" vertical="center"/>
    </xf>
    <xf numFmtId="4" fontId="0" fillId="0" borderId="0" xfId="0" applyNumberFormat="1" applyAlignment="1">
      <alignment vertical="center"/>
    </xf>
    <xf numFmtId="4" fontId="21" fillId="2" borderId="1" xfId="0" applyNumberFormat="1" applyFont="1" applyFill="1" applyBorder="1" applyAlignment="1">
      <alignment horizontal="right" vertical="center"/>
    </xf>
    <xf numFmtId="4" fontId="36" fillId="2" borderId="1" xfId="0" applyNumberFormat="1" applyFont="1" applyFill="1" applyBorder="1" applyAlignment="1">
      <alignment horizontal="right" vertical="center"/>
    </xf>
    <xf numFmtId="4" fontId="21" fillId="2" borderId="1" xfId="0" applyNumberFormat="1" applyFont="1" applyFill="1" applyBorder="1" applyAlignment="1">
      <alignment horizontal="right"/>
    </xf>
    <xf numFmtId="4" fontId="11" fillId="0" borderId="1" xfId="0" applyNumberFormat="1" applyFont="1" applyBorder="1" applyAlignment="1">
      <alignment horizontal="center" vertical="justify" wrapText="1"/>
    </xf>
    <xf numFmtId="49" fontId="11" fillId="0" borderId="1" xfId="0" applyNumberFormat="1" applyFont="1" applyBorder="1" applyAlignment="1">
      <alignment horizontal="center" vertical="justify" wrapText="1"/>
    </xf>
    <xf numFmtId="49" fontId="10" fillId="0" borderId="1" xfId="0" applyNumberFormat="1" applyFont="1" applyBorder="1" applyAlignment="1">
      <alignment horizontal="center" vertical="justify" wrapText="1"/>
    </xf>
    <xf numFmtId="49" fontId="10" fillId="5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justify" vertical="center" wrapText="1"/>
    </xf>
    <xf numFmtId="4" fontId="16" fillId="2" borderId="1" xfId="0" applyNumberFormat="1" applyFont="1" applyFill="1" applyBorder="1" applyAlignment="1">
      <alignment horizontal="right"/>
    </xf>
    <xf numFmtId="4" fontId="41" fillId="0" borderId="1" xfId="0" applyNumberFormat="1" applyFont="1" applyBorder="1" applyAlignment="1">
      <alignment horizontal="right"/>
    </xf>
    <xf numFmtId="49" fontId="36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horizontal="justify" vertical="center" wrapText="1"/>
    </xf>
    <xf numFmtId="0" fontId="46" fillId="0" borderId="0" xfId="0" applyFont="1"/>
    <xf numFmtId="49" fontId="21" fillId="0" borderId="1" xfId="0" applyNumberFormat="1" applyFont="1" applyBorder="1" applyAlignment="1">
      <alignment horizontal="left" vertical="center" wrapText="1"/>
    </xf>
    <xf numFmtId="49" fontId="33" fillId="2" borderId="1" xfId="0" applyNumberFormat="1" applyFont="1" applyFill="1" applyBorder="1" applyAlignment="1">
      <alignment horizontal="left" vertical="center" wrapText="1"/>
    </xf>
    <xf numFmtId="49" fontId="33" fillId="2" borderId="1" xfId="0" applyNumberFormat="1" applyFont="1" applyFill="1" applyBorder="1" applyAlignment="1">
      <alignment horizontal="center" vertical="center" wrapText="1"/>
    </xf>
    <xf numFmtId="4" fontId="33" fillId="2" borderId="1" xfId="0" applyNumberFormat="1" applyFont="1" applyFill="1" applyBorder="1" applyAlignment="1">
      <alignment vertical="center"/>
    </xf>
    <xf numFmtId="4" fontId="33" fillId="2" borderId="1" xfId="0" applyNumberFormat="1" applyFont="1" applyFill="1" applyBorder="1" applyAlignment="1">
      <alignment horizontal="right" vertical="center"/>
    </xf>
    <xf numFmtId="49" fontId="21" fillId="2" borderId="1" xfId="0" applyNumberFormat="1" applyFont="1" applyFill="1" applyBorder="1" applyAlignment="1">
      <alignment horizontal="left" vertical="center" wrapText="1"/>
    </xf>
    <xf numFmtId="4" fontId="21" fillId="2" borderId="1" xfId="0" applyNumberFormat="1" applyFont="1" applyFill="1" applyBorder="1" applyAlignment="1">
      <alignment vertical="center"/>
    </xf>
    <xf numFmtId="49" fontId="10" fillId="5" borderId="1" xfId="0" applyNumberFormat="1" applyFont="1" applyFill="1" applyBorder="1" applyAlignment="1">
      <alignment horizontal="left" vertical="center" wrapText="1"/>
    </xf>
    <xf numFmtId="4" fontId="10" fillId="5" borderId="1" xfId="0" applyNumberFormat="1" applyFont="1" applyFill="1" applyBorder="1" applyAlignment="1">
      <alignment horizontal="right" vertical="center"/>
    </xf>
    <xf numFmtId="0" fontId="26" fillId="0" borderId="0" xfId="0" applyFont="1" applyAlignment="1">
      <alignment horizontal="center" vertical="center" wrapText="1"/>
    </xf>
    <xf numFmtId="0" fontId="0" fillId="0" borderId="0" xfId="0"/>
    <xf numFmtId="0" fontId="26" fillId="0" borderId="15" xfId="0" applyFont="1" applyBorder="1" applyAlignment="1">
      <alignment horizontal="center" vertical="center" wrapText="1"/>
    </xf>
    <xf numFmtId="0" fontId="0" fillId="0" borderId="15" xfId="0" applyBorder="1"/>
    <xf numFmtId="2" fontId="10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/>
    </xf>
    <xf numFmtId="2" fontId="31" fillId="0" borderId="0" xfId="0" applyNumberFormat="1" applyFont="1" applyAlignment="1">
      <alignment horizontal="center" vertical="center"/>
    </xf>
    <xf numFmtId="0" fontId="32" fillId="0" borderId="0" xfId="0" applyFont="1" applyAlignment="1">
      <alignment vertical="center"/>
    </xf>
    <xf numFmtId="2" fontId="31" fillId="0" borderId="0" xfId="0" applyNumberFormat="1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2" fontId="9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9" fillId="5" borderId="3" xfId="0" applyNumberFormat="1" applyFont="1" applyFill="1" applyBorder="1" applyAlignment="1">
      <alignment horizontal="center" vertical="center" wrapText="1"/>
    </xf>
    <xf numFmtId="2" fontId="9" fillId="5" borderId="2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49" fontId="40" fillId="4" borderId="1" xfId="0" applyNumberFormat="1" applyFont="1" applyFill="1" applyBorder="1" applyAlignment="1">
      <alignment horizontal="right" vertical="center" wrapText="1"/>
    </xf>
    <xf numFmtId="49" fontId="43" fillId="4" borderId="16" xfId="5" applyNumberFormat="1" applyFont="1" applyFill="1" applyBorder="1" applyAlignment="1">
      <alignment horizontal="center" vertical="center" wrapText="1"/>
    </xf>
    <xf numFmtId="166" fontId="43" fillId="4" borderId="16" xfId="5" applyFont="1" applyFill="1" applyBorder="1" applyAlignment="1">
      <alignment horizontal="center" vertical="center" wrapText="1"/>
    </xf>
    <xf numFmtId="0" fontId="45" fillId="2" borderId="0" xfId="0" applyFont="1" applyFill="1" applyAlignment="1">
      <alignment horizontal="right"/>
    </xf>
    <xf numFmtId="0" fontId="21" fillId="2" borderId="0" xfId="0" applyFont="1" applyFill="1" applyAlignment="1">
      <alignment horizontal="right"/>
    </xf>
    <xf numFmtId="165" fontId="16" fillId="0" borderId="0" xfId="0" applyNumberFormat="1" applyFont="1" applyAlignment="1">
      <alignment horizontal="center" vertical="center" wrapText="1"/>
    </xf>
    <xf numFmtId="165" fontId="16" fillId="0" borderId="5" xfId="0" applyNumberFormat="1" applyFont="1" applyBorder="1" applyAlignment="1">
      <alignment horizontal="center" vertical="center" wrapText="1"/>
    </xf>
    <xf numFmtId="49" fontId="40" fillId="4" borderId="1" xfId="0" applyNumberFormat="1" applyFont="1" applyFill="1" applyBorder="1" applyAlignment="1">
      <alignment horizontal="center" vertical="center" wrapText="1"/>
    </xf>
    <xf numFmtId="165" fontId="33" fillId="5" borderId="1" xfId="0" applyNumberFormat="1" applyFont="1" applyFill="1" applyBorder="1" applyAlignment="1">
      <alignment vertical="center" wrapText="1"/>
    </xf>
    <xf numFmtId="165" fontId="33" fillId="5" borderId="1" xfId="0" applyNumberFormat="1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165" fontId="33" fillId="5" borderId="1" xfId="0" applyNumberFormat="1" applyFont="1" applyFill="1" applyBorder="1" applyAlignment="1">
      <alignment horizontal="left" vertical="center" wrapText="1"/>
    </xf>
    <xf numFmtId="49" fontId="40" fillId="5" borderId="1" xfId="0" applyNumberFormat="1" applyFont="1" applyFill="1" applyBorder="1" applyAlignment="1">
      <alignment horizontal="center" vertical="center" wrapText="1"/>
    </xf>
    <xf numFmtId="49" fontId="33" fillId="5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5" borderId="3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39" fillId="5" borderId="3" xfId="0" applyFont="1" applyFill="1" applyBorder="1" applyAlignment="1">
      <alignment horizontal="center" vertical="center" wrapText="1"/>
    </xf>
    <xf numFmtId="0" fontId="39" fillId="5" borderId="2" xfId="0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165" fontId="40" fillId="5" borderId="1" xfId="0" applyNumberFormat="1" applyFont="1" applyFill="1" applyBorder="1" applyAlignment="1">
      <alignment horizontal="center" vertical="center" wrapText="1"/>
    </xf>
  </cellXfs>
  <cellStyles count="6">
    <cellStyle name="Excel Built-in Normal" xfId="5" xr:uid="{AD78170F-4E1A-4E92-9133-4C908DEBB72C}"/>
    <cellStyle name="Normal" xfId="1" xr:uid="{00000000-0005-0000-0000-000000000000}"/>
    <cellStyle name="Обычный" xfId="0" builtinId="0"/>
    <cellStyle name="Обычный 2" xfId="2" xr:uid="{00000000-0005-0000-0000-000002000000}"/>
    <cellStyle name="Обычный 2 2" xfId="4" xr:uid="{BFE999A9-6216-40DD-A3D3-143AA20F5F03}"/>
    <cellStyle name="Обычный 3" xfId="3" xr:uid="{487D46A6-E47C-4864-BCA1-5CD71842F87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1"/>
  <sheetViews>
    <sheetView zoomScaleNormal="100" workbookViewId="0">
      <selection activeCell="E4" sqref="E4"/>
    </sheetView>
  </sheetViews>
  <sheetFormatPr defaultRowHeight="12.75"/>
  <cols>
    <col min="1" max="1" width="17" style="80" customWidth="1"/>
    <col min="2" max="2" width="36.28515625" customWidth="1"/>
    <col min="3" max="4" width="14.85546875" style="10" customWidth="1"/>
    <col min="5" max="5" width="12.85546875" style="161" bestFit="1" customWidth="1"/>
  </cols>
  <sheetData>
    <row r="1" spans="1:5" ht="15">
      <c r="A1" s="78"/>
      <c r="B1" s="65"/>
      <c r="C1" s="79"/>
      <c r="D1" s="65"/>
      <c r="E1" s="147" t="s">
        <v>91</v>
      </c>
    </row>
    <row r="2" spans="1:5" ht="15.75">
      <c r="A2" s="78"/>
      <c r="B2" s="65"/>
      <c r="C2" s="93"/>
      <c r="D2" s="94"/>
      <c r="E2" s="154" t="s">
        <v>375</v>
      </c>
    </row>
    <row r="3" spans="1:5" ht="15.75">
      <c r="A3" s="78"/>
      <c r="B3" s="65"/>
      <c r="C3" s="93"/>
      <c r="D3" s="94"/>
      <c r="E3" s="154" t="s">
        <v>92</v>
      </c>
    </row>
    <row r="4" spans="1:5" ht="15.75">
      <c r="B4" s="65"/>
      <c r="C4" s="93"/>
      <c r="D4" s="94"/>
      <c r="E4" s="154" t="s">
        <v>450</v>
      </c>
    </row>
    <row r="5" spans="1:5">
      <c r="A5" s="242" t="s">
        <v>457</v>
      </c>
      <c r="B5" s="242"/>
      <c r="C5" s="242"/>
      <c r="D5" s="243"/>
      <c r="E5" s="243"/>
    </row>
    <row r="6" spans="1:5" ht="31.5" customHeight="1" thickBot="1">
      <c r="A6" s="244"/>
      <c r="B6" s="244"/>
      <c r="C6" s="244"/>
      <c r="D6" s="245"/>
      <c r="E6" s="245"/>
    </row>
    <row r="7" spans="1:5" ht="38.25">
      <c r="A7" s="81" t="s">
        <v>45</v>
      </c>
      <c r="B7" s="82" t="s">
        <v>3</v>
      </c>
      <c r="C7" s="83" t="s">
        <v>382</v>
      </c>
      <c r="D7" s="152" t="s">
        <v>447</v>
      </c>
      <c r="E7" s="155" t="s">
        <v>364</v>
      </c>
    </row>
    <row r="8" spans="1:5" ht="25.5">
      <c r="A8" s="84"/>
      <c r="B8" s="87" t="s">
        <v>46</v>
      </c>
      <c r="C8" s="85">
        <f>+C9+C32</f>
        <v>35148.285489999995</v>
      </c>
      <c r="D8" s="85">
        <f>+D9+D32</f>
        <v>18262.042020000001</v>
      </c>
      <c r="E8" s="156">
        <f>D8/C8*100</f>
        <v>51.957134652259832</v>
      </c>
    </row>
    <row r="9" spans="1:5">
      <c r="A9" s="84"/>
      <c r="B9" s="87" t="s">
        <v>47</v>
      </c>
      <c r="C9" s="85">
        <f>+C10+C18+C23+C25+C27</f>
        <v>34106.400999999998</v>
      </c>
      <c r="D9" s="85">
        <f>+D10+D18+D23+D25+D27</f>
        <v>14090.458779999999</v>
      </c>
      <c r="E9" s="156">
        <f t="shared" ref="E9:E10" si="0">D9/C9*100</f>
        <v>41.313238473915789</v>
      </c>
    </row>
    <row r="10" spans="1:5" ht="25.5">
      <c r="A10" s="86" t="s">
        <v>48</v>
      </c>
      <c r="B10" s="87" t="s">
        <v>49</v>
      </c>
      <c r="C10" s="85">
        <f>SUM(C11:C11)</f>
        <v>5000</v>
      </c>
      <c r="D10" s="85">
        <f>SUM(D11:D17)</f>
        <v>3701.7823599999992</v>
      </c>
      <c r="E10" s="156">
        <f t="shared" si="0"/>
        <v>74.035647199999985</v>
      </c>
    </row>
    <row r="11" spans="1:5" ht="89.25">
      <c r="A11" s="67" t="s">
        <v>93</v>
      </c>
      <c r="B11" s="5" t="s">
        <v>50</v>
      </c>
      <c r="C11" s="6">
        <v>5000</v>
      </c>
      <c r="D11" s="6">
        <v>3300.8292000000001</v>
      </c>
      <c r="E11" s="157">
        <f>D11/C11*100</f>
        <v>66.016583999999995</v>
      </c>
    </row>
    <row r="12" spans="1:5" ht="127.5">
      <c r="A12" s="67" t="s">
        <v>365</v>
      </c>
      <c r="B12" s="5" t="s">
        <v>366</v>
      </c>
      <c r="C12" s="6"/>
      <c r="D12" s="6">
        <v>0.99590000000000001</v>
      </c>
      <c r="E12" s="157"/>
    </row>
    <row r="13" spans="1:5" ht="178.5">
      <c r="A13" s="67" t="s">
        <v>367</v>
      </c>
      <c r="B13" s="5" t="s">
        <v>368</v>
      </c>
      <c r="C13" s="6"/>
      <c r="D13" s="6">
        <v>26.41403</v>
      </c>
      <c r="E13" s="157"/>
    </row>
    <row r="14" spans="1:5" ht="102">
      <c r="A14" s="67" t="s">
        <v>369</v>
      </c>
      <c r="B14" s="5" t="s">
        <v>370</v>
      </c>
      <c r="C14" s="6"/>
      <c r="D14" s="6">
        <v>329.80284</v>
      </c>
      <c r="E14" s="157"/>
    </row>
    <row r="15" spans="1:5" ht="102">
      <c r="A15" s="67" t="s">
        <v>371</v>
      </c>
      <c r="B15" s="5" t="s">
        <v>372</v>
      </c>
      <c r="C15" s="6"/>
      <c r="D15" s="6">
        <v>4.4123599999999996</v>
      </c>
      <c r="E15" s="157"/>
    </row>
    <row r="16" spans="1:5" ht="102">
      <c r="A16" s="67" t="s">
        <v>383</v>
      </c>
      <c r="B16" s="5" t="s">
        <v>384</v>
      </c>
      <c r="C16" s="6"/>
      <c r="D16" s="6">
        <v>22.358229999999999</v>
      </c>
      <c r="E16" s="157"/>
    </row>
    <row r="17" spans="1:5" ht="102">
      <c r="A17" s="67" t="s">
        <v>430</v>
      </c>
      <c r="B17" s="5" t="s">
        <v>431</v>
      </c>
      <c r="C17" s="6"/>
      <c r="D17" s="6">
        <v>16.969799999999999</v>
      </c>
      <c r="E17" s="157"/>
    </row>
    <row r="18" spans="1:5" ht="38.25">
      <c r="A18" s="86" t="s">
        <v>385</v>
      </c>
      <c r="B18" s="87" t="s">
        <v>51</v>
      </c>
      <c r="C18" s="85">
        <f>SUM(C19:C21)</f>
        <v>5000</v>
      </c>
      <c r="D18" s="85">
        <f>SUM(D19:D22)</f>
        <v>3691.6223</v>
      </c>
      <c r="E18" s="156">
        <f>D18/C18*100</f>
        <v>73.83244599999999</v>
      </c>
    </row>
    <row r="19" spans="1:5" ht="89.25">
      <c r="A19" s="67" t="s">
        <v>386</v>
      </c>
      <c r="B19" s="5" t="s">
        <v>155</v>
      </c>
      <c r="C19" s="64">
        <v>2469.337</v>
      </c>
      <c r="D19" s="6">
        <v>1890.9848</v>
      </c>
      <c r="E19" s="157">
        <f t="shared" ref="E19:E61" si="1">D19/C19*100</f>
        <v>76.578644389161937</v>
      </c>
    </row>
    <row r="20" spans="1:5" ht="165.75">
      <c r="A20" s="67" t="s">
        <v>387</v>
      </c>
      <c r="B20" s="5" t="s">
        <v>373</v>
      </c>
      <c r="C20" s="64"/>
      <c r="D20" s="6">
        <v>10.18895</v>
      </c>
      <c r="E20" s="157"/>
    </row>
    <row r="21" spans="1:5" ht="102">
      <c r="A21" s="67" t="s">
        <v>388</v>
      </c>
      <c r="B21" s="5" t="s">
        <v>52</v>
      </c>
      <c r="C21" s="64">
        <v>2530.663</v>
      </c>
      <c r="D21" s="6">
        <v>2012.31286</v>
      </c>
      <c r="E21" s="157">
        <f t="shared" si="1"/>
        <v>79.517219795761036</v>
      </c>
    </row>
    <row r="22" spans="1:5" ht="140.25">
      <c r="A22" s="67" t="s">
        <v>389</v>
      </c>
      <c r="B22" s="5" t="s">
        <v>374</v>
      </c>
      <c r="C22" s="64"/>
      <c r="D22" s="6">
        <v>-221.86430999999999</v>
      </c>
      <c r="E22" s="157"/>
    </row>
    <row r="23" spans="1:5" ht="25.5">
      <c r="A23" s="86" t="s">
        <v>53</v>
      </c>
      <c r="B23" s="87" t="s">
        <v>54</v>
      </c>
      <c r="C23" s="85">
        <f>+C24</f>
        <v>476.40100000000001</v>
      </c>
      <c r="D23" s="85">
        <f>+D24</f>
        <v>476.06599999999997</v>
      </c>
      <c r="E23" s="156">
        <f t="shared" si="1"/>
        <v>99.929681087991</v>
      </c>
    </row>
    <row r="24" spans="1:5" ht="25.5">
      <c r="A24" s="67" t="s">
        <v>55</v>
      </c>
      <c r="B24" s="5" t="s">
        <v>54</v>
      </c>
      <c r="C24" s="182">
        <v>476.40100000000001</v>
      </c>
      <c r="D24" s="6">
        <v>476.06599999999997</v>
      </c>
      <c r="E24" s="157">
        <f t="shared" si="1"/>
        <v>99.929681087991</v>
      </c>
    </row>
    <row r="25" spans="1:5" ht="25.5">
      <c r="A25" s="86" t="s">
        <v>56</v>
      </c>
      <c r="B25" s="87" t="s">
        <v>57</v>
      </c>
      <c r="C25" s="85">
        <f>+C26</f>
        <v>2025</v>
      </c>
      <c r="D25" s="153">
        <f>SUM(D26:D26)</f>
        <v>336.96075000000002</v>
      </c>
      <c r="E25" s="156">
        <f t="shared" si="1"/>
        <v>16.64003703703704</v>
      </c>
    </row>
    <row r="26" spans="1:5" ht="63.75">
      <c r="A26" s="67" t="s">
        <v>94</v>
      </c>
      <c r="B26" s="5" t="s">
        <v>58</v>
      </c>
      <c r="C26" s="6">
        <v>2025</v>
      </c>
      <c r="D26" s="6">
        <v>336.96075000000002</v>
      </c>
      <c r="E26" s="157">
        <f t="shared" si="1"/>
        <v>16.64003703703704</v>
      </c>
    </row>
    <row r="27" spans="1:5" ht="25.5">
      <c r="A27" s="86" t="s">
        <v>59</v>
      </c>
      <c r="B27" s="87" t="s">
        <v>60</v>
      </c>
      <c r="C27" s="85">
        <f>+C28+C30</f>
        <v>21605</v>
      </c>
      <c r="D27" s="85">
        <f>+D28+D30</f>
        <v>5884.0273699999998</v>
      </c>
      <c r="E27" s="156">
        <f t="shared" si="1"/>
        <v>27.234563156676693</v>
      </c>
    </row>
    <row r="28" spans="1:5" ht="25.5">
      <c r="A28" s="84" t="s">
        <v>61</v>
      </c>
      <c r="B28" s="88" t="s">
        <v>62</v>
      </c>
      <c r="C28" s="85">
        <f>+C29</f>
        <v>15000</v>
      </c>
      <c r="D28" s="85">
        <f>SUM(D29:D29)</f>
        <v>4774.3083100000003</v>
      </c>
      <c r="E28" s="156">
        <f t="shared" si="1"/>
        <v>31.828722066666671</v>
      </c>
    </row>
    <row r="29" spans="1:5" ht="51">
      <c r="A29" s="67" t="s">
        <v>95</v>
      </c>
      <c r="B29" s="5" t="s">
        <v>63</v>
      </c>
      <c r="C29" s="8">
        <v>15000</v>
      </c>
      <c r="D29" s="6">
        <v>4774.3083100000003</v>
      </c>
      <c r="E29" s="157">
        <f t="shared" si="1"/>
        <v>31.828722066666671</v>
      </c>
    </row>
    <row r="30" spans="1:5" ht="25.5">
      <c r="A30" s="84" t="s">
        <v>64</v>
      </c>
      <c r="B30" s="88" t="s">
        <v>65</v>
      </c>
      <c r="C30" s="85">
        <f>+C31</f>
        <v>6605</v>
      </c>
      <c r="D30" s="85">
        <f>SUM(D31:D31)</f>
        <v>1109.7190599999999</v>
      </c>
      <c r="E30" s="156">
        <f t="shared" si="1"/>
        <v>16.801196971990915</v>
      </c>
    </row>
    <row r="31" spans="1:5" ht="51">
      <c r="A31" s="67" t="s">
        <v>96</v>
      </c>
      <c r="B31" s="5" t="s">
        <v>66</v>
      </c>
      <c r="C31" s="8">
        <v>6605</v>
      </c>
      <c r="D31" s="6">
        <v>1109.7190599999999</v>
      </c>
      <c r="E31" s="157">
        <f t="shared" si="1"/>
        <v>16.801196971990915</v>
      </c>
    </row>
    <row r="32" spans="1:5">
      <c r="A32" s="84"/>
      <c r="B32" s="87" t="s">
        <v>67</v>
      </c>
      <c r="C32" s="85">
        <f>+C33</f>
        <v>1041.8844899999999</v>
      </c>
      <c r="D32" s="85">
        <f>+D33</f>
        <v>4171.5832399999999</v>
      </c>
      <c r="E32" s="156">
        <f t="shared" si="1"/>
        <v>400.38826568960638</v>
      </c>
    </row>
    <row r="33" spans="1:5" ht="51">
      <c r="A33" s="86" t="s">
        <v>68</v>
      </c>
      <c r="B33" s="87" t="s">
        <v>69</v>
      </c>
      <c r="C33" s="85">
        <f>SUM(C34:C38)</f>
        <v>1041.8844899999999</v>
      </c>
      <c r="D33" s="85">
        <f>SUM(D34:D38)</f>
        <v>4171.5832399999999</v>
      </c>
      <c r="E33" s="156">
        <f>D33/C33*100</f>
        <v>400.38826568960638</v>
      </c>
    </row>
    <row r="34" spans="1:5" ht="76.5">
      <c r="A34" s="69" t="s">
        <v>70</v>
      </c>
      <c r="B34" s="9" t="s">
        <v>71</v>
      </c>
      <c r="C34" s="66">
        <v>139.495</v>
      </c>
      <c r="D34" s="6">
        <v>97.707840000000004</v>
      </c>
      <c r="E34" s="157">
        <f t="shared" si="1"/>
        <v>70.043972902254552</v>
      </c>
    </row>
    <row r="35" spans="1:5" ht="89.25">
      <c r="A35" s="67" t="s">
        <v>72</v>
      </c>
      <c r="B35" s="5" t="s">
        <v>73</v>
      </c>
      <c r="C35" s="66">
        <v>898.23</v>
      </c>
      <c r="D35" s="6">
        <v>822.91498999999999</v>
      </c>
      <c r="E35" s="157">
        <f t="shared" si="1"/>
        <v>91.615175400509884</v>
      </c>
    </row>
    <row r="36" spans="1:5" ht="25.5">
      <c r="A36" s="67" t="s">
        <v>417</v>
      </c>
      <c r="B36" s="5" t="s">
        <v>418</v>
      </c>
      <c r="C36" s="66">
        <v>4.1594899999999999</v>
      </c>
      <c r="D36" s="6">
        <v>4.1594899999999999</v>
      </c>
      <c r="E36" s="157">
        <f t="shared" si="1"/>
        <v>100</v>
      </c>
    </row>
    <row r="37" spans="1:5" ht="63.75">
      <c r="A37" s="67" t="s">
        <v>432</v>
      </c>
      <c r="B37" s="5" t="s">
        <v>433</v>
      </c>
      <c r="C37" s="66"/>
      <c r="D37" s="6">
        <v>3240</v>
      </c>
      <c r="E37" s="157"/>
    </row>
    <row r="38" spans="1:5" ht="102">
      <c r="A38" s="67" t="s">
        <v>434</v>
      </c>
      <c r="B38" s="5" t="s">
        <v>435</v>
      </c>
      <c r="C38" s="66"/>
      <c r="D38" s="6">
        <v>6.8009199999999996</v>
      </c>
      <c r="E38" s="157"/>
    </row>
    <row r="39" spans="1:5" ht="25.5">
      <c r="A39" s="86" t="s">
        <v>74</v>
      </c>
      <c r="B39" s="87" t="s">
        <v>75</v>
      </c>
      <c r="C39" s="85">
        <f>+C40</f>
        <v>81906.824249999991</v>
      </c>
      <c r="D39" s="85">
        <f>+D40</f>
        <v>73687.009710000013</v>
      </c>
      <c r="E39" s="156">
        <f t="shared" si="1"/>
        <v>89.964432615637662</v>
      </c>
    </row>
    <row r="40" spans="1:5" s="63" customFormat="1" ht="51">
      <c r="A40" s="86" t="s">
        <v>76</v>
      </c>
      <c r="B40" s="87" t="s">
        <v>77</v>
      </c>
      <c r="C40" s="85">
        <f>+C41+C43+C53+C56+C42</f>
        <v>81906.824249999991</v>
      </c>
      <c r="D40" s="85">
        <f>+D41+D42+D43+D53+D56</f>
        <v>73687.009710000013</v>
      </c>
      <c r="E40" s="156">
        <f t="shared" si="1"/>
        <v>89.964432615637662</v>
      </c>
    </row>
    <row r="41" spans="1:5" s="63" customFormat="1" ht="38.25">
      <c r="A41" s="68" t="s">
        <v>186</v>
      </c>
      <c r="B41" s="4" t="s">
        <v>79</v>
      </c>
      <c r="C41" s="7">
        <v>26224.2</v>
      </c>
      <c r="D41" s="183">
        <v>23601.78</v>
      </c>
      <c r="E41" s="158">
        <f t="shared" si="1"/>
        <v>89.999999999999986</v>
      </c>
    </row>
    <row r="42" spans="1:5" s="63" customFormat="1" ht="25.5">
      <c r="A42" s="68" t="s">
        <v>419</v>
      </c>
      <c r="B42" s="4" t="s">
        <v>420</v>
      </c>
      <c r="C42" s="7">
        <v>361</v>
      </c>
      <c r="D42" s="183">
        <v>361</v>
      </c>
      <c r="E42" s="158">
        <f t="shared" si="1"/>
        <v>100</v>
      </c>
    </row>
    <row r="43" spans="1:5" s="63" customFormat="1" ht="38.25">
      <c r="A43" s="86" t="s">
        <v>80</v>
      </c>
      <c r="B43" s="87" t="s">
        <v>81</v>
      </c>
      <c r="C43" s="85">
        <f>SUM(C44:C52)</f>
        <v>46715.472139999998</v>
      </c>
      <c r="D43" s="85">
        <f>SUM(D44:D52)</f>
        <v>41196.727600000006</v>
      </c>
      <c r="E43" s="156">
        <f t="shared" si="1"/>
        <v>88.186473801525423</v>
      </c>
    </row>
    <row r="44" spans="1:5" ht="25.5">
      <c r="A44" s="67" t="s">
        <v>82</v>
      </c>
      <c r="B44" s="5" t="s">
        <v>187</v>
      </c>
      <c r="C44" s="64">
        <v>1798.3</v>
      </c>
      <c r="D44" s="6">
        <v>1329.5219999999999</v>
      </c>
      <c r="E44" s="157">
        <f t="shared" si="1"/>
        <v>73.932158149363275</v>
      </c>
    </row>
    <row r="45" spans="1:5" ht="25.5">
      <c r="A45" s="67" t="s">
        <v>82</v>
      </c>
      <c r="B45" s="5" t="s">
        <v>188</v>
      </c>
      <c r="C45" s="66">
        <v>621.6</v>
      </c>
      <c r="D45" s="6">
        <v>433.32639</v>
      </c>
      <c r="E45" s="157">
        <f t="shared" si="1"/>
        <v>69.711452702702701</v>
      </c>
    </row>
    <row r="46" spans="1:5" ht="25.5">
      <c r="A46" s="67" t="s">
        <v>82</v>
      </c>
      <c r="B46" s="5" t="s">
        <v>189</v>
      </c>
      <c r="C46" s="64">
        <v>1850</v>
      </c>
      <c r="D46" s="6">
        <v>1850</v>
      </c>
      <c r="E46" s="157">
        <f t="shared" si="1"/>
        <v>100</v>
      </c>
    </row>
    <row r="47" spans="1:5" ht="25.5">
      <c r="A47" s="67" t="s">
        <v>82</v>
      </c>
      <c r="B47" s="5" t="s">
        <v>190</v>
      </c>
      <c r="C47" s="64">
        <v>1050.4000000000001</v>
      </c>
      <c r="D47" s="6">
        <v>1050.4000000000001</v>
      </c>
      <c r="E47" s="157">
        <f t="shared" si="1"/>
        <v>100</v>
      </c>
    </row>
    <row r="48" spans="1:5" ht="25.5">
      <c r="A48" s="67" t="s">
        <v>82</v>
      </c>
      <c r="B48" s="5" t="s">
        <v>191</v>
      </c>
      <c r="C48" s="64">
        <v>913.8</v>
      </c>
      <c r="D48" s="6">
        <v>913.8</v>
      </c>
      <c r="E48" s="157">
        <f t="shared" si="1"/>
        <v>100</v>
      </c>
    </row>
    <row r="49" spans="1:5" ht="25.5">
      <c r="A49" s="67" t="s">
        <v>82</v>
      </c>
      <c r="B49" s="5" t="s">
        <v>422</v>
      </c>
      <c r="C49" s="64">
        <v>50.9</v>
      </c>
      <c r="D49" s="6">
        <v>50.9</v>
      </c>
      <c r="E49" s="157">
        <f t="shared" ref="E49" si="2">D49/C49*100</f>
        <v>100</v>
      </c>
    </row>
    <row r="50" spans="1:5" ht="25.5">
      <c r="A50" s="67" t="s">
        <v>82</v>
      </c>
      <c r="B50" s="5" t="s">
        <v>423</v>
      </c>
      <c r="C50" s="64">
        <v>5410.9930999999997</v>
      </c>
      <c r="D50" s="6">
        <v>3520.66077</v>
      </c>
      <c r="E50" s="157">
        <f t="shared" ref="E50" si="3">D50/C50*100</f>
        <v>65.064965061589163</v>
      </c>
    </row>
    <row r="51" spans="1:5" ht="153">
      <c r="A51" s="67" t="s">
        <v>393</v>
      </c>
      <c r="B51" s="5" t="s">
        <v>421</v>
      </c>
      <c r="C51" s="64">
        <v>27019.479039999998</v>
      </c>
      <c r="D51" s="6">
        <v>26187.86016</v>
      </c>
      <c r="E51" s="157">
        <f t="shared" si="1"/>
        <v>96.922150576001641</v>
      </c>
    </row>
    <row r="52" spans="1:5" ht="38.25">
      <c r="A52" s="67" t="s">
        <v>194</v>
      </c>
      <c r="B52" s="5" t="s">
        <v>390</v>
      </c>
      <c r="C52" s="64">
        <v>8000</v>
      </c>
      <c r="D52" s="6">
        <v>5860.25828</v>
      </c>
      <c r="E52" s="157">
        <f t="shared" si="1"/>
        <v>73.253228500000006</v>
      </c>
    </row>
    <row r="53" spans="1:5" ht="38.25">
      <c r="A53" s="86" t="s">
        <v>83</v>
      </c>
      <c r="B53" s="87" t="s">
        <v>84</v>
      </c>
      <c r="C53" s="85">
        <f>SUM(C54:C55)</f>
        <v>318.12</v>
      </c>
      <c r="D53" s="85">
        <f>SUM(D54:D55)</f>
        <v>239.47</v>
      </c>
      <c r="E53" s="156">
        <f t="shared" si="1"/>
        <v>75.276625172890732</v>
      </c>
    </row>
    <row r="54" spans="1:5" ht="51">
      <c r="A54" s="67" t="s">
        <v>85</v>
      </c>
      <c r="B54" s="5" t="s">
        <v>192</v>
      </c>
      <c r="C54" s="66">
        <v>3.52</v>
      </c>
      <c r="D54" s="6">
        <v>3.52</v>
      </c>
      <c r="E54" s="159">
        <f t="shared" si="1"/>
        <v>100</v>
      </c>
    </row>
    <row r="55" spans="1:5" ht="63.75">
      <c r="A55" s="67" t="s">
        <v>235</v>
      </c>
      <c r="B55" s="5" t="s">
        <v>193</v>
      </c>
      <c r="C55" s="66">
        <v>314.60000000000002</v>
      </c>
      <c r="D55" s="6">
        <v>235.95</v>
      </c>
      <c r="E55" s="159">
        <f t="shared" si="1"/>
        <v>74.999999999999986</v>
      </c>
    </row>
    <row r="56" spans="1:5" ht="25.5">
      <c r="A56" s="86" t="s">
        <v>87</v>
      </c>
      <c r="B56" s="87" t="s">
        <v>43</v>
      </c>
      <c r="C56" s="89">
        <f>SUM(C57:C60)</f>
        <v>8288.0321100000001</v>
      </c>
      <c r="D56" s="89">
        <f>SUM(D57:D60)</f>
        <v>8288.0321100000001</v>
      </c>
      <c r="E56" s="189">
        <f>D56/C56*100</f>
        <v>100</v>
      </c>
    </row>
    <row r="57" spans="1:5" ht="38.25">
      <c r="A57" s="67" t="s">
        <v>88</v>
      </c>
      <c r="B57" s="5" t="s">
        <v>391</v>
      </c>
      <c r="C57" s="64">
        <v>7977.0521099999996</v>
      </c>
      <c r="D57" s="6">
        <v>0</v>
      </c>
      <c r="E57" s="157">
        <v>0</v>
      </c>
    </row>
    <row r="58" spans="1:5" ht="38.25">
      <c r="A58" s="67" t="s">
        <v>88</v>
      </c>
      <c r="B58" s="5" t="s">
        <v>424</v>
      </c>
      <c r="C58" s="64"/>
      <c r="D58" s="6">
        <v>7977.0521099999996</v>
      </c>
      <c r="E58" s="157"/>
    </row>
    <row r="59" spans="1:5" ht="38.25">
      <c r="A59" s="67" t="s">
        <v>88</v>
      </c>
      <c r="B59" s="5" t="s">
        <v>437</v>
      </c>
      <c r="C59" s="64">
        <v>110.98</v>
      </c>
      <c r="D59" s="6">
        <v>110.98</v>
      </c>
      <c r="E59" s="157">
        <f>D59/C59*100</f>
        <v>100</v>
      </c>
    </row>
    <row r="60" spans="1:5" ht="38.25">
      <c r="A60" s="67" t="s">
        <v>88</v>
      </c>
      <c r="B60" s="5" t="s">
        <v>425</v>
      </c>
      <c r="C60" s="64">
        <v>200</v>
      </c>
      <c r="D60" s="6">
        <v>200</v>
      </c>
      <c r="E60" s="157">
        <f>D60/C60*100</f>
        <v>100</v>
      </c>
    </row>
    <row r="61" spans="1:5" ht="13.5" thickBot="1">
      <c r="A61" s="90"/>
      <c r="B61" s="91" t="s">
        <v>90</v>
      </c>
      <c r="C61" s="92">
        <f>+C39+C8</f>
        <v>117055.10973999999</v>
      </c>
      <c r="D61" s="92">
        <f>+D39+D8</f>
        <v>91949.051730000007</v>
      </c>
      <c r="E61" s="160">
        <f t="shared" si="1"/>
        <v>78.551933302386416</v>
      </c>
    </row>
  </sheetData>
  <mergeCells count="1">
    <mergeCell ref="A5:E6"/>
  </mergeCells>
  <phoneticPr fontId="2" type="noConversion"/>
  <pageMargins left="1.1811023622047245" right="0.39370078740157483" top="0.59055118110236227" bottom="0.39370078740157483" header="0.31496062992125984" footer="0.31496062992125984"/>
  <pageSetup paperSize="9" scale="85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80"/>
  <sheetViews>
    <sheetView workbookViewId="0">
      <selection activeCell="C4" sqref="C4:E4"/>
    </sheetView>
  </sheetViews>
  <sheetFormatPr defaultRowHeight="12.75"/>
  <cols>
    <col min="1" max="1" width="25.140625" style="11" customWidth="1"/>
    <col min="2" max="2" width="43.140625" style="11" customWidth="1"/>
    <col min="3" max="4" width="12" style="11" customWidth="1"/>
    <col min="5" max="5" width="13.85546875" style="11" customWidth="1"/>
    <col min="6" max="256" width="9.140625" style="11"/>
    <col min="257" max="257" width="20.85546875" style="11" customWidth="1"/>
    <col min="258" max="258" width="48.5703125" style="11" customWidth="1"/>
    <col min="259" max="259" width="10.28515625" style="11" customWidth="1"/>
    <col min="260" max="260" width="10.5703125" style="11" customWidth="1"/>
    <col min="261" max="261" width="9.42578125" style="11" customWidth="1"/>
    <col min="262" max="512" width="9.140625" style="11"/>
    <col min="513" max="513" width="20.85546875" style="11" customWidth="1"/>
    <col min="514" max="514" width="48.5703125" style="11" customWidth="1"/>
    <col min="515" max="515" width="10.28515625" style="11" customWidth="1"/>
    <col min="516" max="516" width="10.5703125" style="11" customWidth="1"/>
    <col min="517" max="517" width="9.42578125" style="11" customWidth="1"/>
    <col min="518" max="768" width="9.140625" style="11"/>
    <col min="769" max="769" width="20.85546875" style="11" customWidth="1"/>
    <col min="770" max="770" width="48.5703125" style="11" customWidth="1"/>
    <col min="771" max="771" width="10.28515625" style="11" customWidth="1"/>
    <col min="772" max="772" width="10.5703125" style="11" customWidth="1"/>
    <col min="773" max="773" width="9.42578125" style="11" customWidth="1"/>
    <col min="774" max="1024" width="9.140625" style="11"/>
    <col min="1025" max="1025" width="20.85546875" style="11" customWidth="1"/>
    <col min="1026" max="1026" width="48.5703125" style="11" customWidth="1"/>
    <col min="1027" max="1027" width="10.28515625" style="11" customWidth="1"/>
    <col min="1028" max="1028" width="10.5703125" style="11" customWidth="1"/>
    <col min="1029" max="1029" width="9.42578125" style="11" customWidth="1"/>
    <col min="1030" max="1280" width="9.140625" style="11"/>
    <col min="1281" max="1281" width="20.85546875" style="11" customWidth="1"/>
    <col min="1282" max="1282" width="48.5703125" style="11" customWidth="1"/>
    <col min="1283" max="1283" width="10.28515625" style="11" customWidth="1"/>
    <col min="1284" max="1284" width="10.5703125" style="11" customWidth="1"/>
    <col min="1285" max="1285" width="9.42578125" style="11" customWidth="1"/>
    <col min="1286" max="1536" width="9.140625" style="11"/>
    <col min="1537" max="1537" width="20.85546875" style="11" customWidth="1"/>
    <col min="1538" max="1538" width="48.5703125" style="11" customWidth="1"/>
    <col min="1539" max="1539" width="10.28515625" style="11" customWidth="1"/>
    <col min="1540" max="1540" width="10.5703125" style="11" customWidth="1"/>
    <col min="1541" max="1541" width="9.42578125" style="11" customWidth="1"/>
    <col min="1542" max="1792" width="9.140625" style="11"/>
    <col min="1793" max="1793" width="20.85546875" style="11" customWidth="1"/>
    <col min="1794" max="1794" width="48.5703125" style="11" customWidth="1"/>
    <col min="1795" max="1795" width="10.28515625" style="11" customWidth="1"/>
    <col min="1796" max="1796" width="10.5703125" style="11" customWidth="1"/>
    <col min="1797" max="1797" width="9.42578125" style="11" customWidth="1"/>
    <col min="1798" max="2048" width="9.140625" style="11"/>
    <col min="2049" max="2049" width="20.85546875" style="11" customWidth="1"/>
    <col min="2050" max="2050" width="48.5703125" style="11" customWidth="1"/>
    <col min="2051" max="2051" width="10.28515625" style="11" customWidth="1"/>
    <col min="2052" max="2052" width="10.5703125" style="11" customWidth="1"/>
    <col min="2053" max="2053" width="9.42578125" style="11" customWidth="1"/>
    <col min="2054" max="2304" width="9.140625" style="11"/>
    <col min="2305" max="2305" width="20.85546875" style="11" customWidth="1"/>
    <col min="2306" max="2306" width="48.5703125" style="11" customWidth="1"/>
    <col min="2307" max="2307" width="10.28515625" style="11" customWidth="1"/>
    <col min="2308" max="2308" width="10.5703125" style="11" customWidth="1"/>
    <col min="2309" max="2309" width="9.42578125" style="11" customWidth="1"/>
    <col min="2310" max="2560" width="9.140625" style="11"/>
    <col min="2561" max="2561" width="20.85546875" style="11" customWidth="1"/>
    <col min="2562" max="2562" width="48.5703125" style="11" customWidth="1"/>
    <col min="2563" max="2563" width="10.28515625" style="11" customWidth="1"/>
    <col min="2564" max="2564" width="10.5703125" style="11" customWidth="1"/>
    <col min="2565" max="2565" width="9.42578125" style="11" customWidth="1"/>
    <col min="2566" max="2816" width="9.140625" style="11"/>
    <col min="2817" max="2817" width="20.85546875" style="11" customWidth="1"/>
    <col min="2818" max="2818" width="48.5703125" style="11" customWidth="1"/>
    <col min="2819" max="2819" width="10.28515625" style="11" customWidth="1"/>
    <col min="2820" max="2820" width="10.5703125" style="11" customWidth="1"/>
    <col min="2821" max="2821" width="9.42578125" style="11" customWidth="1"/>
    <col min="2822" max="3072" width="9.140625" style="11"/>
    <col min="3073" max="3073" width="20.85546875" style="11" customWidth="1"/>
    <col min="3074" max="3074" width="48.5703125" style="11" customWidth="1"/>
    <col min="3075" max="3075" width="10.28515625" style="11" customWidth="1"/>
    <col min="3076" max="3076" width="10.5703125" style="11" customWidth="1"/>
    <col min="3077" max="3077" width="9.42578125" style="11" customWidth="1"/>
    <col min="3078" max="3328" width="9.140625" style="11"/>
    <col min="3329" max="3329" width="20.85546875" style="11" customWidth="1"/>
    <col min="3330" max="3330" width="48.5703125" style="11" customWidth="1"/>
    <col min="3331" max="3331" width="10.28515625" style="11" customWidth="1"/>
    <col min="3332" max="3332" width="10.5703125" style="11" customWidth="1"/>
    <col min="3333" max="3333" width="9.42578125" style="11" customWidth="1"/>
    <col min="3334" max="3584" width="9.140625" style="11"/>
    <col min="3585" max="3585" width="20.85546875" style="11" customWidth="1"/>
    <col min="3586" max="3586" width="48.5703125" style="11" customWidth="1"/>
    <col min="3587" max="3587" width="10.28515625" style="11" customWidth="1"/>
    <col min="3588" max="3588" width="10.5703125" style="11" customWidth="1"/>
    <col min="3589" max="3589" width="9.42578125" style="11" customWidth="1"/>
    <col min="3590" max="3840" width="9.140625" style="11"/>
    <col min="3841" max="3841" width="20.85546875" style="11" customWidth="1"/>
    <col min="3842" max="3842" width="48.5703125" style="11" customWidth="1"/>
    <col min="3843" max="3843" width="10.28515625" style="11" customWidth="1"/>
    <col min="3844" max="3844" width="10.5703125" style="11" customWidth="1"/>
    <col min="3845" max="3845" width="9.42578125" style="11" customWidth="1"/>
    <col min="3846" max="4096" width="9.140625" style="11"/>
    <col min="4097" max="4097" width="20.85546875" style="11" customWidth="1"/>
    <col min="4098" max="4098" width="48.5703125" style="11" customWidth="1"/>
    <col min="4099" max="4099" width="10.28515625" style="11" customWidth="1"/>
    <col min="4100" max="4100" width="10.5703125" style="11" customWidth="1"/>
    <col min="4101" max="4101" width="9.42578125" style="11" customWidth="1"/>
    <col min="4102" max="4352" width="9.140625" style="11"/>
    <col min="4353" max="4353" width="20.85546875" style="11" customWidth="1"/>
    <col min="4354" max="4354" width="48.5703125" style="11" customWidth="1"/>
    <col min="4355" max="4355" width="10.28515625" style="11" customWidth="1"/>
    <col min="4356" max="4356" width="10.5703125" style="11" customWidth="1"/>
    <col min="4357" max="4357" width="9.42578125" style="11" customWidth="1"/>
    <col min="4358" max="4608" width="9.140625" style="11"/>
    <col min="4609" max="4609" width="20.85546875" style="11" customWidth="1"/>
    <col min="4610" max="4610" width="48.5703125" style="11" customWidth="1"/>
    <col min="4611" max="4611" width="10.28515625" style="11" customWidth="1"/>
    <col min="4612" max="4612" width="10.5703125" style="11" customWidth="1"/>
    <col min="4613" max="4613" width="9.42578125" style="11" customWidth="1"/>
    <col min="4614" max="4864" width="9.140625" style="11"/>
    <col min="4865" max="4865" width="20.85546875" style="11" customWidth="1"/>
    <col min="4866" max="4866" width="48.5703125" style="11" customWidth="1"/>
    <col min="4867" max="4867" width="10.28515625" style="11" customWidth="1"/>
    <col min="4868" max="4868" width="10.5703125" style="11" customWidth="1"/>
    <col min="4869" max="4869" width="9.42578125" style="11" customWidth="1"/>
    <col min="4870" max="5120" width="9.140625" style="11"/>
    <col min="5121" max="5121" width="20.85546875" style="11" customWidth="1"/>
    <col min="5122" max="5122" width="48.5703125" style="11" customWidth="1"/>
    <col min="5123" max="5123" width="10.28515625" style="11" customWidth="1"/>
    <col min="5124" max="5124" width="10.5703125" style="11" customWidth="1"/>
    <col min="5125" max="5125" width="9.42578125" style="11" customWidth="1"/>
    <col min="5126" max="5376" width="9.140625" style="11"/>
    <col min="5377" max="5377" width="20.85546875" style="11" customWidth="1"/>
    <col min="5378" max="5378" width="48.5703125" style="11" customWidth="1"/>
    <col min="5379" max="5379" width="10.28515625" style="11" customWidth="1"/>
    <col min="5380" max="5380" width="10.5703125" style="11" customWidth="1"/>
    <col min="5381" max="5381" width="9.42578125" style="11" customWidth="1"/>
    <col min="5382" max="5632" width="9.140625" style="11"/>
    <col min="5633" max="5633" width="20.85546875" style="11" customWidth="1"/>
    <col min="5634" max="5634" width="48.5703125" style="11" customWidth="1"/>
    <col min="5635" max="5635" width="10.28515625" style="11" customWidth="1"/>
    <col min="5636" max="5636" width="10.5703125" style="11" customWidth="1"/>
    <col min="5637" max="5637" width="9.42578125" style="11" customWidth="1"/>
    <col min="5638" max="5888" width="9.140625" style="11"/>
    <col min="5889" max="5889" width="20.85546875" style="11" customWidth="1"/>
    <col min="5890" max="5890" width="48.5703125" style="11" customWidth="1"/>
    <col min="5891" max="5891" width="10.28515625" style="11" customWidth="1"/>
    <col min="5892" max="5892" width="10.5703125" style="11" customWidth="1"/>
    <col min="5893" max="5893" width="9.42578125" style="11" customWidth="1"/>
    <col min="5894" max="6144" width="9.140625" style="11"/>
    <col min="6145" max="6145" width="20.85546875" style="11" customWidth="1"/>
    <col min="6146" max="6146" width="48.5703125" style="11" customWidth="1"/>
    <col min="6147" max="6147" width="10.28515625" style="11" customWidth="1"/>
    <col min="6148" max="6148" width="10.5703125" style="11" customWidth="1"/>
    <col min="6149" max="6149" width="9.42578125" style="11" customWidth="1"/>
    <col min="6150" max="6400" width="9.140625" style="11"/>
    <col min="6401" max="6401" width="20.85546875" style="11" customWidth="1"/>
    <col min="6402" max="6402" width="48.5703125" style="11" customWidth="1"/>
    <col min="6403" max="6403" width="10.28515625" style="11" customWidth="1"/>
    <col min="6404" max="6404" width="10.5703125" style="11" customWidth="1"/>
    <col min="6405" max="6405" width="9.42578125" style="11" customWidth="1"/>
    <col min="6406" max="6656" width="9.140625" style="11"/>
    <col min="6657" max="6657" width="20.85546875" style="11" customWidth="1"/>
    <col min="6658" max="6658" width="48.5703125" style="11" customWidth="1"/>
    <col min="6659" max="6659" width="10.28515625" style="11" customWidth="1"/>
    <col min="6660" max="6660" width="10.5703125" style="11" customWidth="1"/>
    <col min="6661" max="6661" width="9.42578125" style="11" customWidth="1"/>
    <col min="6662" max="6912" width="9.140625" style="11"/>
    <col min="6913" max="6913" width="20.85546875" style="11" customWidth="1"/>
    <col min="6914" max="6914" width="48.5703125" style="11" customWidth="1"/>
    <col min="6915" max="6915" width="10.28515625" style="11" customWidth="1"/>
    <col min="6916" max="6916" width="10.5703125" style="11" customWidth="1"/>
    <col min="6917" max="6917" width="9.42578125" style="11" customWidth="1"/>
    <col min="6918" max="7168" width="9.140625" style="11"/>
    <col min="7169" max="7169" width="20.85546875" style="11" customWidth="1"/>
    <col min="7170" max="7170" width="48.5703125" style="11" customWidth="1"/>
    <col min="7171" max="7171" width="10.28515625" style="11" customWidth="1"/>
    <col min="7172" max="7172" width="10.5703125" style="11" customWidth="1"/>
    <col min="7173" max="7173" width="9.42578125" style="11" customWidth="1"/>
    <col min="7174" max="7424" width="9.140625" style="11"/>
    <col min="7425" max="7425" width="20.85546875" style="11" customWidth="1"/>
    <col min="7426" max="7426" width="48.5703125" style="11" customWidth="1"/>
    <col min="7427" max="7427" width="10.28515625" style="11" customWidth="1"/>
    <col min="7428" max="7428" width="10.5703125" style="11" customWidth="1"/>
    <col min="7429" max="7429" width="9.42578125" style="11" customWidth="1"/>
    <col min="7430" max="7680" width="9.140625" style="11"/>
    <col min="7681" max="7681" width="20.85546875" style="11" customWidth="1"/>
    <col min="7682" max="7682" width="48.5703125" style="11" customWidth="1"/>
    <col min="7683" max="7683" width="10.28515625" style="11" customWidth="1"/>
    <col min="7684" max="7684" width="10.5703125" style="11" customWidth="1"/>
    <col min="7685" max="7685" width="9.42578125" style="11" customWidth="1"/>
    <col min="7686" max="7936" width="9.140625" style="11"/>
    <col min="7937" max="7937" width="20.85546875" style="11" customWidth="1"/>
    <col min="7938" max="7938" width="48.5703125" style="11" customWidth="1"/>
    <col min="7939" max="7939" width="10.28515625" style="11" customWidth="1"/>
    <col min="7940" max="7940" width="10.5703125" style="11" customWidth="1"/>
    <col min="7941" max="7941" width="9.42578125" style="11" customWidth="1"/>
    <col min="7942" max="8192" width="9.140625" style="11"/>
    <col min="8193" max="8193" width="20.85546875" style="11" customWidth="1"/>
    <col min="8194" max="8194" width="48.5703125" style="11" customWidth="1"/>
    <col min="8195" max="8195" width="10.28515625" style="11" customWidth="1"/>
    <col min="8196" max="8196" width="10.5703125" style="11" customWidth="1"/>
    <col min="8197" max="8197" width="9.42578125" style="11" customWidth="1"/>
    <col min="8198" max="8448" width="9.140625" style="11"/>
    <col min="8449" max="8449" width="20.85546875" style="11" customWidth="1"/>
    <col min="8450" max="8450" width="48.5703125" style="11" customWidth="1"/>
    <col min="8451" max="8451" width="10.28515625" style="11" customWidth="1"/>
    <col min="8452" max="8452" width="10.5703125" style="11" customWidth="1"/>
    <col min="8453" max="8453" width="9.42578125" style="11" customWidth="1"/>
    <col min="8454" max="8704" width="9.140625" style="11"/>
    <col min="8705" max="8705" width="20.85546875" style="11" customWidth="1"/>
    <col min="8706" max="8706" width="48.5703125" style="11" customWidth="1"/>
    <col min="8707" max="8707" width="10.28515625" style="11" customWidth="1"/>
    <col min="8708" max="8708" width="10.5703125" style="11" customWidth="1"/>
    <col min="8709" max="8709" width="9.42578125" style="11" customWidth="1"/>
    <col min="8710" max="8960" width="9.140625" style="11"/>
    <col min="8961" max="8961" width="20.85546875" style="11" customWidth="1"/>
    <col min="8962" max="8962" width="48.5703125" style="11" customWidth="1"/>
    <col min="8963" max="8963" width="10.28515625" style="11" customWidth="1"/>
    <col min="8964" max="8964" width="10.5703125" style="11" customWidth="1"/>
    <col min="8965" max="8965" width="9.42578125" style="11" customWidth="1"/>
    <col min="8966" max="9216" width="9.140625" style="11"/>
    <col min="9217" max="9217" width="20.85546875" style="11" customWidth="1"/>
    <col min="9218" max="9218" width="48.5703125" style="11" customWidth="1"/>
    <col min="9219" max="9219" width="10.28515625" style="11" customWidth="1"/>
    <col min="9220" max="9220" width="10.5703125" style="11" customWidth="1"/>
    <col min="9221" max="9221" width="9.42578125" style="11" customWidth="1"/>
    <col min="9222" max="9472" width="9.140625" style="11"/>
    <col min="9473" max="9473" width="20.85546875" style="11" customWidth="1"/>
    <col min="9474" max="9474" width="48.5703125" style="11" customWidth="1"/>
    <col min="9475" max="9475" width="10.28515625" style="11" customWidth="1"/>
    <col min="9476" max="9476" width="10.5703125" style="11" customWidth="1"/>
    <col min="9477" max="9477" width="9.42578125" style="11" customWidth="1"/>
    <col min="9478" max="9728" width="9.140625" style="11"/>
    <col min="9729" max="9729" width="20.85546875" style="11" customWidth="1"/>
    <col min="9730" max="9730" width="48.5703125" style="11" customWidth="1"/>
    <col min="9731" max="9731" width="10.28515625" style="11" customWidth="1"/>
    <col min="9732" max="9732" width="10.5703125" style="11" customWidth="1"/>
    <col min="9733" max="9733" width="9.42578125" style="11" customWidth="1"/>
    <col min="9734" max="9984" width="9.140625" style="11"/>
    <col min="9985" max="9985" width="20.85546875" style="11" customWidth="1"/>
    <col min="9986" max="9986" width="48.5703125" style="11" customWidth="1"/>
    <col min="9987" max="9987" width="10.28515625" style="11" customWidth="1"/>
    <col min="9988" max="9988" width="10.5703125" style="11" customWidth="1"/>
    <col min="9989" max="9989" width="9.42578125" style="11" customWidth="1"/>
    <col min="9990" max="10240" width="9.140625" style="11"/>
    <col min="10241" max="10241" width="20.85546875" style="11" customWidth="1"/>
    <col min="10242" max="10242" width="48.5703125" style="11" customWidth="1"/>
    <col min="10243" max="10243" width="10.28515625" style="11" customWidth="1"/>
    <col min="10244" max="10244" width="10.5703125" style="11" customWidth="1"/>
    <col min="10245" max="10245" width="9.42578125" style="11" customWidth="1"/>
    <col min="10246" max="10496" width="9.140625" style="11"/>
    <col min="10497" max="10497" width="20.85546875" style="11" customWidth="1"/>
    <col min="10498" max="10498" width="48.5703125" style="11" customWidth="1"/>
    <col min="10499" max="10499" width="10.28515625" style="11" customWidth="1"/>
    <col min="10500" max="10500" width="10.5703125" style="11" customWidth="1"/>
    <col min="10501" max="10501" width="9.42578125" style="11" customWidth="1"/>
    <col min="10502" max="10752" width="9.140625" style="11"/>
    <col min="10753" max="10753" width="20.85546875" style="11" customWidth="1"/>
    <col min="10754" max="10754" width="48.5703125" style="11" customWidth="1"/>
    <col min="10755" max="10755" width="10.28515625" style="11" customWidth="1"/>
    <col min="10756" max="10756" width="10.5703125" style="11" customWidth="1"/>
    <col min="10757" max="10757" width="9.42578125" style="11" customWidth="1"/>
    <col min="10758" max="11008" width="9.140625" style="11"/>
    <col min="11009" max="11009" width="20.85546875" style="11" customWidth="1"/>
    <col min="11010" max="11010" width="48.5703125" style="11" customWidth="1"/>
    <col min="11011" max="11011" width="10.28515625" style="11" customWidth="1"/>
    <col min="11012" max="11012" width="10.5703125" style="11" customWidth="1"/>
    <col min="11013" max="11013" width="9.42578125" style="11" customWidth="1"/>
    <col min="11014" max="11264" width="9.140625" style="11"/>
    <col min="11265" max="11265" width="20.85546875" style="11" customWidth="1"/>
    <col min="11266" max="11266" width="48.5703125" style="11" customWidth="1"/>
    <col min="11267" max="11267" width="10.28515625" style="11" customWidth="1"/>
    <col min="11268" max="11268" width="10.5703125" style="11" customWidth="1"/>
    <col min="11269" max="11269" width="9.42578125" style="11" customWidth="1"/>
    <col min="11270" max="11520" width="9.140625" style="11"/>
    <col min="11521" max="11521" width="20.85546875" style="11" customWidth="1"/>
    <col min="11522" max="11522" width="48.5703125" style="11" customWidth="1"/>
    <col min="11523" max="11523" width="10.28515625" style="11" customWidth="1"/>
    <col min="11524" max="11524" width="10.5703125" style="11" customWidth="1"/>
    <col min="11525" max="11525" width="9.42578125" style="11" customWidth="1"/>
    <col min="11526" max="11776" width="9.140625" style="11"/>
    <col min="11777" max="11777" width="20.85546875" style="11" customWidth="1"/>
    <col min="11778" max="11778" width="48.5703125" style="11" customWidth="1"/>
    <col min="11779" max="11779" width="10.28515625" style="11" customWidth="1"/>
    <col min="11780" max="11780" width="10.5703125" style="11" customWidth="1"/>
    <col min="11781" max="11781" width="9.42578125" style="11" customWidth="1"/>
    <col min="11782" max="12032" width="9.140625" style="11"/>
    <col min="12033" max="12033" width="20.85546875" style="11" customWidth="1"/>
    <col min="12034" max="12034" width="48.5703125" style="11" customWidth="1"/>
    <col min="12035" max="12035" width="10.28515625" style="11" customWidth="1"/>
    <col min="12036" max="12036" width="10.5703125" style="11" customWidth="1"/>
    <col min="12037" max="12037" width="9.42578125" style="11" customWidth="1"/>
    <col min="12038" max="12288" width="9.140625" style="11"/>
    <col min="12289" max="12289" width="20.85546875" style="11" customWidth="1"/>
    <col min="12290" max="12290" width="48.5703125" style="11" customWidth="1"/>
    <col min="12291" max="12291" width="10.28515625" style="11" customWidth="1"/>
    <col min="12292" max="12292" width="10.5703125" style="11" customWidth="1"/>
    <col min="12293" max="12293" width="9.42578125" style="11" customWidth="1"/>
    <col min="12294" max="12544" width="9.140625" style="11"/>
    <col min="12545" max="12545" width="20.85546875" style="11" customWidth="1"/>
    <col min="12546" max="12546" width="48.5703125" style="11" customWidth="1"/>
    <col min="12547" max="12547" width="10.28515625" style="11" customWidth="1"/>
    <col min="12548" max="12548" width="10.5703125" style="11" customWidth="1"/>
    <col min="12549" max="12549" width="9.42578125" style="11" customWidth="1"/>
    <col min="12550" max="12800" width="9.140625" style="11"/>
    <col min="12801" max="12801" width="20.85546875" style="11" customWidth="1"/>
    <col min="12802" max="12802" width="48.5703125" style="11" customWidth="1"/>
    <col min="12803" max="12803" width="10.28515625" style="11" customWidth="1"/>
    <col min="12804" max="12804" width="10.5703125" style="11" customWidth="1"/>
    <col min="12805" max="12805" width="9.42578125" style="11" customWidth="1"/>
    <col min="12806" max="13056" width="9.140625" style="11"/>
    <col min="13057" max="13057" width="20.85546875" style="11" customWidth="1"/>
    <col min="13058" max="13058" width="48.5703125" style="11" customWidth="1"/>
    <col min="13059" max="13059" width="10.28515625" style="11" customWidth="1"/>
    <col min="13060" max="13060" width="10.5703125" style="11" customWidth="1"/>
    <col min="13061" max="13061" width="9.42578125" style="11" customWidth="1"/>
    <col min="13062" max="13312" width="9.140625" style="11"/>
    <col min="13313" max="13313" width="20.85546875" style="11" customWidth="1"/>
    <col min="13314" max="13314" width="48.5703125" style="11" customWidth="1"/>
    <col min="13315" max="13315" width="10.28515625" style="11" customWidth="1"/>
    <col min="13316" max="13316" width="10.5703125" style="11" customWidth="1"/>
    <col min="13317" max="13317" width="9.42578125" style="11" customWidth="1"/>
    <col min="13318" max="13568" width="9.140625" style="11"/>
    <col min="13569" max="13569" width="20.85546875" style="11" customWidth="1"/>
    <col min="13570" max="13570" width="48.5703125" style="11" customWidth="1"/>
    <col min="13571" max="13571" width="10.28515625" style="11" customWidth="1"/>
    <col min="13572" max="13572" width="10.5703125" style="11" customWidth="1"/>
    <col min="13573" max="13573" width="9.42578125" style="11" customWidth="1"/>
    <col min="13574" max="13824" width="9.140625" style="11"/>
    <col min="13825" max="13825" width="20.85546875" style="11" customWidth="1"/>
    <col min="13826" max="13826" width="48.5703125" style="11" customWidth="1"/>
    <col min="13827" max="13827" width="10.28515625" style="11" customWidth="1"/>
    <col min="13828" max="13828" width="10.5703125" style="11" customWidth="1"/>
    <col min="13829" max="13829" width="9.42578125" style="11" customWidth="1"/>
    <col min="13830" max="14080" width="9.140625" style="11"/>
    <col min="14081" max="14081" width="20.85546875" style="11" customWidth="1"/>
    <col min="14082" max="14082" width="48.5703125" style="11" customWidth="1"/>
    <col min="14083" max="14083" width="10.28515625" style="11" customWidth="1"/>
    <col min="14084" max="14084" width="10.5703125" style="11" customWidth="1"/>
    <col min="14085" max="14085" width="9.42578125" style="11" customWidth="1"/>
    <col min="14086" max="14336" width="9.140625" style="11"/>
    <col min="14337" max="14337" width="20.85546875" style="11" customWidth="1"/>
    <col min="14338" max="14338" width="48.5703125" style="11" customWidth="1"/>
    <col min="14339" max="14339" width="10.28515625" style="11" customWidth="1"/>
    <col min="14340" max="14340" width="10.5703125" style="11" customWidth="1"/>
    <col min="14341" max="14341" width="9.42578125" style="11" customWidth="1"/>
    <col min="14342" max="14592" width="9.140625" style="11"/>
    <col min="14593" max="14593" width="20.85546875" style="11" customWidth="1"/>
    <col min="14594" max="14594" width="48.5703125" style="11" customWidth="1"/>
    <col min="14595" max="14595" width="10.28515625" style="11" customWidth="1"/>
    <col min="14596" max="14596" width="10.5703125" style="11" customWidth="1"/>
    <col min="14597" max="14597" width="9.42578125" style="11" customWidth="1"/>
    <col min="14598" max="14848" width="9.140625" style="11"/>
    <col min="14849" max="14849" width="20.85546875" style="11" customWidth="1"/>
    <col min="14850" max="14850" width="48.5703125" style="11" customWidth="1"/>
    <col min="14851" max="14851" width="10.28515625" style="11" customWidth="1"/>
    <col min="14852" max="14852" width="10.5703125" style="11" customWidth="1"/>
    <col min="14853" max="14853" width="9.42578125" style="11" customWidth="1"/>
    <col min="14854" max="15104" width="9.140625" style="11"/>
    <col min="15105" max="15105" width="20.85546875" style="11" customWidth="1"/>
    <col min="15106" max="15106" width="48.5703125" style="11" customWidth="1"/>
    <col min="15107" max="15107" width="10.28515625" style="11" customWidth="1"/>
    <col min="15108" max="15108" width="10.5703125" style="11" customWidth="1"/>
    <col min="15109" max="15109" width="9.42578125" style="11" customWidth="1"/>
    <col min="15110" max="15360" width="9.140625" style="11"/>
    <col min="15361" max="15361" width="20.85546875" style="11" customWidth="1"/>
    <col min="15362" max="15362" width="48.5703125" style="11" customWidth="1"/>
    <col min="15363" max="15363" width="10.28515625" style="11" customWidth="1"/>
    <col min="15364" max="15364" width="10.5703125" style="11" customWidth="1"/>
    <col min="15365" max="15365" width="9.42578125" style="11" customWidth="1"/>
    <col min="15366" max="15616" width="9.140625" style="11"/>
    <col min="15617" max="15617" width="20.85546875" style="11" customWidth="1"/>
    <col min="15618" max="15618" width="48.5703125" style="11" customWidth="1"/>
    <col min="15619" max="15619" width="10.28515625" style="11" customWidth="1"/>
    <col min="15620" max="15620" width="10.5703125" style="11" customWidth="1"/>
    <col min="15621" max="15621" width="9.42578125" style="11" customWidth="1"/>
    <col min="15622" max="15872" width="9.140625" style="11"/>
    <col min="15873" max="15873" width="20.85546875" style="11" customWidth="1"/>
    <col min="15874" max="15874" width="48.5703125" style="11" customWidth="1"/>
    <col min="15875" max="15875" width="10.28515625" style="11" customWidth="1"/>
    <col min="15876" max="15876" width="10.5703125" style="11" customWidth="1"/>
    <col min="15877" max="15877" width="9.42578125" style="11" customWidth="1"/>
    <col min="15878" max="16128" width="9.140625" style="11"/>
    <col min="16129" max="16129" width="20.85546875" style="11" customWidth="1"/>
    <col min="16130" max="16130" width="48.5703125" style="11" customWidth="1"/>
    <col min="16131" max="16131" width="10.28515625" style="11" customWidth="1"/>
    <col min="16132" max="16132" width="10.5703125" style="11" customWidth="1"/>
    <col min="16133" max="16133" width="9.42578125" style="11" customWidth="1"/>
    <col min="16134" max="16384" width="9.140625" style="11"/>
  </cols>
  <sheetData>
    <row r="1" spans="1:5" ht="14.25">
      <c r="C1" s="246" t="s">
        <v>117</v>
      </c>
      <c r="D1" s="246"/>
      <c r="E1" s="246"/>
    </row>
    <row r="2" spans="1:5" ht="15">
      <c r="C2" s="247" t="s">
        <v>375</v>
      </c>
      <c r="D2" s="247"/>
      <c r="E2" s="247"/>
    </row>
    <row r="3" spans="1:5" ht="15">
      <c r="C3" s="248" t="s">
        <v>92</v>
      </c>
      <c r="D3" s="248"/>
      <c r="E3" s="248"/>
    </row>
    <row r="4" spans="1:5" ht="15">
      <c r="C4" s="247" t="s">
        <v>450</v>
      </c>
      <c r="D4" s="247"/>
      <c r="E4" s="247"/>
    </row>
    <row r="7" spans="1:5" ht="12.75" customHeight="1">
      <c r="A7" s="250"/>
      <c r="B7" s="250"/>
      <c r="C7" s="250"/>
      <c r="D7" s="251"/>
      <c r="E7" s="251"/>
    </row>
    <row r="8" spans="1:5">
      <c r="A8" s="252" t="s">
        <v>456</v>
      </c>
      <c r="B8" s="253"/>
      <c r="C8" s="253"/>
      <c r="D8" s="253"/>
      <c r="E8" s="253"/>
    </row>
    <row r="9" spans="1:5" ht="26.25" customHeight="1">
      <c r="A9" s="253"/>
      <c r="B9" s="253"/>
      <c r="C9" s="253"/>
      <c r="D9" s="253"/>
      <c r="E9" s="253"/>
    </row>
    <row r="10" spans="1:5" ht="14.25" customHeight="1">
      <c r="A10" s="254" t="s">
        <v>124</v>
      </c>
      <c r="B10" s="249" t="s">
        <v>118</v>
      </c>
      <c r="C10" s="256" t="s">
        <v>392</v>
      </c>
      <c r="D10" s="256" t="s">
        <v>448</v>
      </c>
      <c r="E10" s="256" t="s">
        <v>364</v>
      </c>
    </row>
    <row r="11" spans="1:5" ht="42.75" customHeight="1">
      <c r="A11" s="255"/>
      <c r="B11" s="249"/>
      <c r="C11" s="257"/>
      <c r="D11" s="257"/>
      <c r="E11" s="257"/>
    </row>
    <row r="12" spans="1:5" s="12" customFormat="1" ht="12.75" customHeight="1">
      <c r="A12" s="97">
        <v>1</v>
      </c>
      <c r="B12" s="97">
        <v>2</v>
      </c>
      <c r="C12" s="97">
        <v>3</v>
      </c>
      <c r="D12" s="97">
        <v>4</v>
      </c>
      <c r="E12" s="97">
        <v>5</v>
      </c>
    </row>
    <row r="13" spans="1:5" ht="44.25" customHeight="1">
      <c r="A13" s="98" t="s">
        <v>78</v>
      </c>
      <c r="B13" s="99" t="s">
        <v>120</v>
      </c>
      <c r="C13" s="100">
        <f>SUM(C14:C15)</f>
        <v>26585.200000000001</v>
      </c>
      <c r="D13" s="100">
        <f>SUM(D14:D15)</f>
        <v>23962.78</v>
      </c>
      <c r="E13" s="100">
        <f>D13/C13*100</f>
        <v>90.135789837954945</v>
      </c>
    </row>
    <row r="14" spans="1:5" ht="30">
      <c r="A14" s="101" t="s">
        <v>78</v>
      </c>
      <c r="B14" s="13" t="s">
        <v>121</v>
      </c>
      <c r="C14" s="95">
        <f>'приложение 2 на 2023 '!C41</f>
        <v>26224.2</v>
      </c>
      <c r="D14" s="95">
        <f>'приложение 2 на 2023 '!D41</f>
        <v>23601.78</v>
      </c>
      <c r="E14" s="95">
        <f>D14/C14*100</f>
        <v>89.999999999999986</v>
      </c>
    </row>
    <row r="15" spans="1:5" ht="30">
      <c r="A15" s="101" t="s">
        <v>419</v>
      </c>
      <c r="B15" s="13" t="s">
        <v>420</v>
      </c>
      <c r="C15" s="95">
        <f>'приложение 2 на 2023 '!C42</f>
        <v>361</v>
      </c>
      <c r="D15" s="95">
        <f>'приложение 2 на 2023 '!D42</f>
        <v>361</v>
      </c>
      <c r="E15" s="95">
        <f>D15/C15*100</f>
        <v>100</v>
      </c>
    </row>
    <row r="16" spans="1:5" ht="42.75">
      <c r="A16" s="98" t="s">
        <v>196</v>
      </c>
      <c r="B16" s="99" t="s">
        <v>81</v>
      </c>
      <c r="C16" s="100">
        <f>SUM(C17:C25)</f>
        <v>46715.472140000005</v>
      </c>
      <c r="D16" s="100">
        <f>SUM(D17:D25)</f>
        <v>41196.727600000006</v>
      </c>
      <c r="E16" s="100">
        <f>D16/C16*100</f>
        <v>88.186473801525409</v>
      </c>
    </row>
    <row r="17" spans="1:5" ht="150">
      <c r="A17" s="67" t="s">
        <v>393</v>
      </c>
      <c r="B17" s="103" t="s">
        <v>394</v>
      </c>
      <c r="C17" s="95">
        <f>'приложение 2 на 2023 '!C51</f>
        <v>27019.479039999998</v>
      </c>
      <c r="D17" s="95">
        <f>'приложение 2 на 2023 '!D51</f>
        <v>26187.86016</v>
      </c>
      <c r="E17" s="95">
        <f>D17/C17*100</f>
        <v>96.922150576001641</v>
      </c>
    </row>
    <row r="18" spans="1:5" ht="15">
      <c r="A18" s="67" t="s">
        <v>82</v>
      </c>
      <c r="B18" s="5" t="s">
        <v>422</v>
      </c>
      <c r="C18" s="95">
        <f>'приложение 2 на 2023 '!C49</f>
        <v>50.9</v>
      </c>
      <c r="D18" s="95">
        <f>'приложение 2 на 2023 '!D49</f>
        <v>50.9</v>
      </c>
      <c r="E18" s="95">
        <f t="shared" ref="E18:E20" si="0">D18/C18*100</f>
        <v>100</v>
      </c>
    </row>
    <row r="19" spans="1:5" ht="15">
      <c r="A19" s="67" t="s">
        <v>82</v>
      </c>
      <c r="B19" s="5" t="s">
        <v>423</v>
      </c>
      <c r="C19" s="95">
        <f>'приложение 2 на 2023 '!C50</f>
        <v>5410.9930999999997</v>
      </c>
      <c r="D19" s="95">
        <f>'приложение 2 на 2023 '!D50</f>
        <v>3520.66077</v>
      </c>
      <c r="E19" s="95">
        <f t="shared" si="0"/>
        <v>65.064965061589163</v>
      </c>
    </row>
    <row r="20" spans="1:5" ht="38.25">
      <c r="A20" s="67" t="s">
        <v>194</v>
      </c>
      <c r="B20" s="5" t="s">
        <v>390</v>
      </c>
      <c r="C20" s="95">
        <f>'приложение 2 на 2023 '!C52</f>
        <v>8000</v>
      </c>
      <c r="D20" s="95">
        <f>'приложение 2 на 2023 '!D52</f>
        <v>5860.25828</v>
      </c>
      <c r="E20" s="95">
        <f t="shared" si="0"/>
        <v>73.253228500000006</v>
      </c>
    </row>
    <row r="21" spans="1:5" ht="15">
      <c r="A21" s="101" t="s">
        <v>82</v>
      </c>
      <c r="B21" s="13" t="s">
        <v>396</v>
      </c>
      <c r="C21" s="95">
        <f>'приложение 2 на 2023 '!C45</f>
        <v>621.6</v>
      </c>
      <c r="D21" s="95">
        <f>'приложение 2 на 2023 '!D45</f>
        <v>433.32639</v>
      </c>
      <c r="E21" s="95">
        <f t="shared" ref="E21:E25" si="1">D21/C21*100</f>
        <v>69.711452702702701</v>
      </c>
    </row>
    <row r="22" spans="1:5" ht="15">
      <c r="A22" s="101" t="s">
        <v>82</v>
      </c>
      <c r="B22" s="13" t="s">
        <v>395</v>
      </c>
      <c r="C22" s="95">
        <f>'приложение 2 на 2023 '!C44</f>
        <v>1798.3</v>
      </c>
      <c r="D22" s="95">
        <f>'приложение 2 на 2023 '!D44</f>
        <v>1329.5219999999999</v>
      </c>
      <c r="E22" s="95">
        <f t="shared" si="1"/>
        <v>73.932158149363275</v>
      </c>
    </row>
    <row r="23" spans="1:5" ht="15">
      <c r="A23" s="101" t="s">
        <v>82</v>
      </c>
      <c r="B23" s="13" t="s">
        <v>397</v>
      </c>
      <c r="C23" s="95">
        <f>'приложение 2 на 2023 '!C46</f>
        <v>1850</v>
      </c>
      <c r="D23" s="95">
        <f>'приложение 2 на 2023 '!D46</f>
        <v>1850</v>
      </c>
      <c r="E23" s="95">
        <f t="shared" si="1"/>
        <v>100</v>
      </c>
    </row>
    <row r="24" spans="1:5" ht="15">
      <c r="A24" s="101" t="s">
        <v>82</v>
      </c>
      <c r="B24" s="13" t="s">
        <v>398</v>
      </c>
      <c r="C24" s="95">
        <f>'приложение 2 на 2023 '!C47</f>
        <v>1050.4000000000001</v>
      </c>
      <c r="D24" s="95">
        <f>'приложение 2 на 2023 '!D47</f>
        <v>1050.4000000000001</v>
      </c>
      <c r="E24" s="95">
        <f t="shared" si="1"/>
        <v>100</v>
      </c>
    </row>
    <row r="25" spans="1:5" ht="15">
      <c r="A25" s="101" t="s">
        <v>82</v>
      </c>
      <c r="B25" s="13" t="s">
        <v>399</v>
      </c>
      <c r="C25" s="95">
        <f>'приложение 2 на 2023 '!C48</f>
        <v>913.8</v>
      </c>
      <c r="D25" s="95">
        <f>'приложение 2 на 2023 '!D48</f>
        <v>913.8</v>
      </c>
      <c r="E25" s="95">
        <f t="shared" si="1"/>
        <v>100</v>
      </c>
    </row>
    <row r="26" spans="1:5" ht="30">
      <c r="A26" s="102" t="s">
        <v>195</v>
      </c>
      <c r="B26" s="96" t="s">
        <v>84</v>
      </c>
      <c r="C26" s="100">
        <f>C27+C28</f>
        <v>318.12</v>
      </c>
      <c r="D26" s="100">
        <f>SUM(D27:D28)</f>
        <v>239.47</v>
      </c>
      <c r="E26" s="100">
        <f>D26/C26*100</f>
        <v>75.276625172890732</v>
      </c>
    </row>
    <row r="27" spans="1:5" ht="42.6" customHeight="1">
      <c r="A27" s="101" t="s">
        <v>85</v>
      </c>
      <c r="B27" s="13" t="s">
        <v>122</v>
      </c>
      <c r="C27" s="95">
        <f>'приложение 2 на 2023 '!C54</f>
        <v>3.52</v>
      </c>
      <c r="D27" s="95">
        <f>'приложение 2 на 2023 '!D54</f>
        <v>3.52</v>
      </c>
      <c r="E27" s="95">
        <f t="shared" ref="E27:E28" si="2">D27/C27*100</f>
        <v>100</v>
      </c>
    </row>
    <row r="28" spans="1:5" ht="60">
      <c r="A28" s="103" t="s">
        <v>235</v>
      </c>
      <c r="B28" s="103" t="s">
        <v>86</v>
      </c>
      <c r="C28" s="104">
        <f>'приложение 2 на 2023 '!C55</f>
        <v>314.60000000000002</v>
      </c>
      <c r="D28" s="104">
        <f>'приложение 2 на 2023 '!D55</f>
        <v>235.95</v>
      </c>
      <c r="E28" s="95">
        <f t="shared" si="2"/>
        <v>74.999999999999986</v>
      </c>
    </row>
    <row r="29" spans="1:5" ht="42.75">
      <c r="A29" s="162" t="s">
        <v>88</v>
      </c>
      <c r="B29" s="163" t="s">
        <v>89</v>
      </c>
      <c r="C29" s="100">
        <f>SUM(C30:C33)</f>
        <v>8288.0321100000001</v>
      </c>
      <c r="D29" s="100">
        <f t="shared" ref="D29" si="3">SUM(D30:D33)</f>
        <v>8288.0321100000001</v>
      </c>
      <c r="E29" s="100">
        <f>D29/C29*100</f>
        <v>100</v>
      </c>
    </row>
    <row r="30" spans="1:5" ht="45">
      <c r="A30" s="107" t="s">
        <v>88</v>
      </c>
      <c r="B30" s="108" t="s">
        <v>426</v>
      </c>
      <c r="C30" s="109">
        <f>'приложение 2 на 2023 '!C57</f>
        <v>7977.0521099999996</v>
      </c>
      <c r="D30" s="109">
        <f>'приложение 2 на 2023 '!D57</f>
        <v>0</v>
      </c>
      <c r="E30" s="109">
        <f>'приложение 2 на 2023 '!E57</f>
        <v>0</v>
      </c>
    </row>
    <row r="31" spans="1:5" ht="25.5">
      <c r="A31" s="67" t="s">
        <v>88</v>
      </c>
      <c r="B31" s="5" t="s">
        <v>424</v>
      </c>
      <c r="C31" s="109">
        <f>'приложение 2 на 2023 '!C58</f>
        <v>0</v>
      </c>
      <c r="D31" s="109">
        <f>'приложение 2 на 2023 '!D58</f>
        <v>7977.0521099999996</v>
      </c>
      <c r="E31" s="109">
        <f>'приложение 2 на 2023 '!E58</f>
        <v>0</v>
      </c>
    </row>
    <row r="32" spans="1:5" ht="38.25">
      <c r="A32" s="67" t="s">
        <v>88</v>
      </c>
      <c r="B32" s="5" t="s">
        <v>436</v>
      </c>
      <c r="C32" s="109">
        <f>'приложение 2 на 2023 '!C59</f>
        <v>110.98</v>
      </c>
      <c r="D32" s="109">
        <f>'приложение 2 на 2023 '!D59</f>
        <v>110.98</v>
      </c>
      <c r="E32" s="109">
        <f>'приложение 2 на 2023 '!E59</f>
        <v>100</v>
      </c>
    </row>
    <row r="33" spans="1:5" ht="38.25">
      <c r="A33" s="67" t="s">
        <v>88</v>
      </c>
      <c r="B33" s="5" t="s">
        <v>425</v>
      </c>
      <c r="C33" s="109">
        <f>'приложение 2 на 2023 '!C60</f>
        <v>200</v>
      </c>
      <c r="D33" s="109">
        <f>'приложение 2 на 2023 '!D60</f>
        <v>200</v>
      </c>
      <c r="E33" s="109">
        <f>'приложение 2 на 2023 '!E60</f>
        <v>100</v>
      </c>
    </row>
    <row r="34" spans="1:5" ht="14.25">
      <c r="A34" s="105"/>
      <c r="B34" s="106" t="s">
        <v>123</v>
      </c>
      <c r="C34" s="100">
        <f>C29+C26+C16+C13</f>
        <v>81906.824250000005</v>
      </c>
      <c r="D34" s="100">
        <f>D29+D26+D16+D13</f>
        <v>73687.009710000013</v>
      </c>
      <c r="E34" s="100">
        <f>D34/C34*100</f>
        <v>89.964432615637648</v>
      </c>
    </row>
    <row r="35" spans="1:5" ht="14.25">
      <c r="A35" s="15"/>
      <c r="B35" s="15"/>
      <c r="C35" s="16"/>
      <c r="D35" s="17"/>
      <c r="E35" s="17"/>
    </row>
    <row r="36" spans="1:5" ht="102.75" customHeight="1">
      <c r="A36"/>
      <c r="B36"/>
      <c r="C36"/>
    </row>
    <row r="37" spans="1:5" ht="69" customHeight="1">
      <c r="A37"/>
      <c r="B37"/>
      <c r="C37"/>
    </row>
    <row r="38" spans="1:5">
      <c r="A38"/>
      <c r="B38"/>
      <c r="C38"/>
    </row>
    <row r="39" spans="1:5">
      <c r="A39"/>
      <c r="B39"/>
      <c r="C39"/>
    </row>
    <row r="40" spans="1:5">
      <c r="A40"/>
      <c r="B40"/>
      <c r="C40"/>
    </row>
    <row r="41" spans="1:5">
      <c r="A41"/>
      <c r="B41"/>
      <c r="C41"/>
    </row>
    <row r="42" spans="1:5" ht="85.5" customHeight="1">
      <c r="A42"/>
      <c r="B42"/>
      <c r="C42"/>
    </row>
    <row r="43" spans="1:5" ht="80.25" customHeight="1">
      <c r="A43"/>
      <c r="B43"/>
      <c r="C43"/>
    </row>
    <row r="44" spans="1:5" ht="102.75" customHeight="1">
      <c r="A44"/>
      <c r="B44"/>
      <c r="C44"/>
    </row>
    <row r="45" spans="1:5">
      <c r="A45"/>
      <c r="B45"/>
      <c r="C45"/>
    </row>
    <row r="46" spans="1:5">
      <c r="A46"/>
      <c r="B46"/>
      <c r="C46"/>
    </row>
    <row r="47" spans="1:5">
      <c r="A47"/>
      <c r="B47"/>
      <c r="C47"/>
    </row>
    <row r="48" spans="1:5">
      <c r="A48"/>
      <c r="B48"/>
      <c r="C48"/>
    </row>
    <row r="49" spans="1:3" ht="66" customHeight="1">
      <c r="A49"/>
      <c r="B49"/>
      <c r="C49"/>
    </row>
    <row r="50" spans="1:3" ht="81" customHeight="1">
      <c r="A50"/>
      <c r="B50"/>
      <c r="C50"/>
    </row>
    <row r="51" spans="1:3" ht="68.25" customHeight="1">
      <c r="A51"/>
      <c r="B51"/>
      <c r="C51"/>
    </row>
    <row r="52" spans="1:3" ht="94.5" customHeight="1">
      <c r="A52"/>
      <c r="B52"/>
      <c r="C52"/>
    </row>
    <row r="53" spans="1:3">
      <c r="A53"/>
      <c r="B53"/>
      <c r="C53"/>
    </row>
    <row r="54" spans="1:3">
      <c r="A54"/>
      <c r="B54"/>
      <c r="C54"/>
    </row>
    <row r="55" spans="1:3">
      <c r="A55"/>
      <c r="B55"/>
      <c r="C55"/>
    </row>
    <row r="56" spans="1:3" ht="65.25" customHeight="1">
      <c r="A56"/>
      <c r="B56"/>
      <c r="C56"/>
    </row>
    <row r="57" spans="1:3" ht="81" customHeight="1">
      <c r="A57"/>
      <c r="B57"/>
      <c r="C57"/>
    </row>
    <row r="58" spans="1:3" ht="60.75" customHeight="1">
      <c r="A58"/>
      <c r="B58"/>
      <c r="C58"/>
    </row>
    <row r="59" spans="1:3" ht="63.75" customHeight="1">
      <c r="A59"/>
      <c r="B59"/>
      <c r="C59"/>
    </row>
    <row r="60" spans="1:3" ht="52.5" customHeight="1">
      <c r="A60"/>
      <c r="B60"/>
      <c r="C60"/>
    </row>
    <row r="61" spans="1:3" ht="65.25" customHeight="1">
      <c r="A61"/>
      <c r="B61"/>
      <c r="C61"/>
    </row>
    <row r="62" spans="1:3" ht="97.5" customHeight="1">
      <c r="A62"/>
      <c r="B62"/>
      <c r="C62"/>
    </row>
    <row r="63" spans="1:3" ht="78.75" customHeight="1">
      <c r="A63"/>
      <c r="B63"/>
      <c r="C63"/>
    </row>
    <row r="64" spans="1:3" ht="48" customHeight="1">
      <c r="A64"/>
      <c r="B64"/>
      <c r="C64"/>
    </row>
    <row r="65" spans="1:3" ht="84" customHeight="1">
      <c r="A65"/>
      <c r="B65"/>
      <c r="C65"/>
    </row>
    <row r="66" spans="1:3" ht="65.25" customHeight="1">
      <c r="A66"/>
      <c r="B66"/>
      <c r="C66"/>
    </row>
    <row r="67" spans="1:3">
      <c r="A67"/>
      <c r="B67"/>
      <c r="C67"/>
    </row>
    <row r="68" spans="1:3">
      <c r="A68"/>
      <c r="B68"/>
      <c r="C68"/>
    </row>
    <row r="69" spans="1:3">
      <c r="A69"/>
      <c r="B69"/>
      <c r="C69"/>
    </row>
    <row r="70" spans="1:3">
      <c r="A70"/>
      <c r="B70"/>
      <c r="C70"/>
    </row>
    <row r="71" spans="1:3">
      <c r="A71"/>
      <c r="B71"/>
      <c r="C71"/>
    </row>
    <row r="72" spans="1:3">
      <c r="A72"/>
      <c r="B72"/>
      <c r="C72"/>
    </row>
    <row r="73" spans="1:3" ht="21" customHeight="1">
      <c r="A73"/>
      <c r="B73"/>
      <c r="C73"/>
    </row>
    <row r="74" spans="1:3" ht="51" customHeight="1">
      <c r="A74"/>
      <c r="B74"/>
      <c r="C74"/>
    </row>
    <row r="75" spans="1:3">
      <c r="A75"/>
      <c r="B75"/>
      <c r="C75"/>
    </row>
    <row r="76" spans="1:3">
      <c r="A76"/>
      <c r="B76"/>
      <c r="C76"/>
    </row>
    <row r="77" spans="1:3" ht="24.75" customHeight="1">
      <c r="A77"/>
      <c r="B77"/>
      <c r="C77"/>
    </row>
    <row r="78" spans="1:3">
      <c r="A78"/>
      <c r="B78"/>
      <c r="C78"/>
    </row>
    <row r="79" spans="1:3" ht="22.5" customHeight="1">
      <c r="A79"/>
      <c r="B79"/>
      <c r="C79"/>
    </row>
    <row r="80" spans="1:3">
      <c r="A80"/>
      <c r="B80"/>
      <c r="C80"/>
    </row>
  </sheetData>
  <mergeCells count="11">
    <mergeCell ref="C1:E1"/>
    <mergeCell ref="C2:E2"/>
    <mergeCell ref="C3:E3"/>
    <mergeCell ref="C4:E4"/>
    <mergeCell ref="B10:B11"/>
    <mergeCell ref="A7:E7"/>
    <mergeCell ref="A8:E9"/>
    <mergeCell ref="A10:A11"/>
    <mergeCell ref="C10:C11"/>
    <mergeCell ref="D10:D11"/>
    <mergeCell ref="E10:E11"/>
  </mergeCells>
  <pageMargins left="1.1811023622047245" right="0.59055118110236227" top="0.78740157480314965" bottom="0.78740157480314965" header="0.31496062992125984" footer="0.31496062992125984"/>
  <pageSetup paperSize="9" scale="7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4"/>
  <sheetViews>
    <sheetView workbookViewId="0">
      <selection activeCell="A5" sqref="A5:F5"/>
    </sheetView>
  </sheetViews>
  <sheetFormatPr defaultRowHeight="12.75"/>
  <cols>
    <col min="1" max="1" width="36.140625" customWidth="1"/>
    <col min="2" max="3" width="9.140625" style="19" customWidth="1"/>
    <col min="4" max="4" width="12.7109375" style="19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ht="18.75">
      <c r="B1" s="148" t="s">
        <v>381</v>
      </c>
      <c r="C1" s="148"/>
      <c r="D1" s="148"/>
    </row>
    <row r="2" spans="1:6" ht="18.75">
      <c r="B2" s="149" t="s">
        <v>375</v>
      </c>
      <c r="C2" s="149"/>
      <c r="D2" s="149"/>
    </row>
    <row r="3" spans="1:6" ht="18.75">
      <c r="B3" s="149" t="s">
        <v>92</v>
      </c>
      <c r="C3" s="149"/>
      <c r="D3" s="149"/>
    </row>
    <row r="4" spans="1:6" ht="18.75">
      <c r="B4" s="149" t="s">
        <v>450</v>
      </c>
      <c r="C4" s="149"/>
      <c r="D4" s="149"/>
    </row>
    <row r="5" spans="1:6" ht="30" customHeight="1" thickBot="1">
      <c r="A5" s="258" t="s">
        <v>455</v>
      </c>
      <c r="B5" s="258"/>
      <c r="C5" s="258"/>
      <c r="D5" s="258"/>
      <c r="E5" s="258"/>
      <c r="F5" s="258"/>
    </row>
    <row r="6" spans="1:6" ht="15.75" customHeight="1">
      <c r="A6" s="259" t="s">
        <v>3</v>
      </c>
      <c r="B6" s="261" t="s">
        <v>125</v>
      </c>
      <c r="C6" s="261" t="s">
        <v>125</v>
      </c>
      <c r="D6" s="261" t="s">
        <v>400</v>
      </c>
      <c r="E6" s="261" t="s">
        <v>449</v>
      </c>
      <c r="F6" s="264" t="s">
        <v>364</v>
      </c>
    </row>
    <row r="7" spans="1:6" s="61" customFormat="1" ht="16.5" customHeight="1">
      <c r="A7" s="260"/>
      <c r="B7" s="262"/>
      <c r="C7" s="262"/>
      <c r="D7" s="263"/>
      <c r="E7" s="263"/>
      <c r="F7" s="265"/>
    </row>
    <row r="8" spans="1:6" ht="30" customHeight="1">
      <c r="A8" s="260"/>
      <c r="B8" s="262"/>
      <c r="C8" s="262"/>
      <c r="D8" s="263"/>
      <c r="E8" s="263"/>
      <c r="F8" s="265"/>
    </row>
    <row r="9" spans="1:6" ht="15.75" customHeight="1">
      <c r="A9" s="20" t="s">
        <v>126</v>
      </c>
      <c r="B9" s="21" t="s">
        <v>5</v>
      </c>
      <c r="C9" s="21"/>
      <c r="D9" s="30">
        <f>SUM(D10:D13)</f>
        <v>20061.728999999999</v>
      </c>
      <c r="E9" s="30">
        <f>SUM(E10:E13)</f>
        <v>12613.39399</v>
      </c>
      <c r="F9" s="27">
        <f>(E9/D9)*100</f>
        <v>62.872915838909002</v>
      </c>
    </row>
    <row r="10" spans="1:6" ht="32.25" customHeight="1">
      <c r="A10" s="77" t="s">
        <v>127</v>
      </c>
      <c r="B10" s="76"/>
      <c r="C10" s="54" t="s">
        <v>7</v>
      </c>
      <c r="D10" s="51">
        <v>18026.435000000001</v>
      </c>
      <c r="E10" s="51">
        <f>'приложение 4.1'!G10</f>
        <v>12064.156989999999</v>
      </c>
      <c r="F10" s="178">
        <f t="shared" ref="F10:F13" si="0">(E10/D10)*100</f>
        <v>66.924807872438436</v>
      </c>
    </row>
    <row r="11" spans="1:6" ht="20.25" customHeight="1">
      <c r="A11" s="77" t="s">
        <v>43</v>
      </c>
      <c r="B11" s="76"/>
      <c r="C11" s="54" t="s">
        <v>44</v>
      </c>
      <c r="D11" s="51">
        <f>'приложение 4.1'!F48</f>
        <v>336.8</v>
      </c>
      <c r="E11" s="51">
        <f>'приложение 4.1'!G48</f>
        <v>252.6</v>
      </c>
      <c r="F11" s="178">
        <f t="shared" si="0"/>
        <v>75</v>
      </c>
    </row>
    <row r="12" spans="1:6" ht="30" customHeight="1">
      <c r="A12" s="77" t="s">
        <v>128</v>
      </c>
      <c r="B12" s="76"/>
      <c r="C12" s="54" t="s">
        <v>12</v>
      </c>
      <c r="D12" s="51">
        <f>'приложение 4.1'!F56</f>
        <v>1000</v>
      </c>
      <c r="E12" s="51">
        <f>'приложение 4.1'!G56</f>
        <v>0</v>
      </c>
      <c r="F12" s="178">
        <f t="shared" si="0"/>
        <v>0</v>
      </c>
    </row>
    <row r="13" spans="1:6" ht="16.5" customHeight="1">
      <c r="A13" s="22" t="s">
        <v>15</v>
      </c>
      <c r="B13" s="23"/>
      <c r="C13" s="54" t="s">
        <v>14</v>
      </c>
      <c r="D13" s="51">
        <f>'приложение 4.1'!F62</f>
        <v>698.49400000000003</v>
      </c>
      <c r="E13" s="51">
        <f>'приложение 4.1'!G62</f>
        <v>296.637</v>
      </c>
      <c r="F13" s="178">
        <f t="shared" si="0"/>
        <v>42.468081329259803</v>
      </c>
    </row>
    <row r="14" spans="1:6" ht="18.75" customHeight="1">
      <c r="A14" s="20" t="s">
        <v>129</v>
      </c>
      <c r="B14" s="21" t="s">
        <v>97</v>
      </c>
      <c r="C14" s="26"/>
      <c r="D14" s="30">
        <f>+D15</f>
        <v>314.60000000000002</v>
      </c>
      <c r="E14" s="30">
        <f>+E15</f>
        <v>218.197</v>
      </c>
      <c r="F14" s="27">
        <f>(E14/D14)*100</f>
        <v>69.356961220597583</v>
      </c>
    </row>
    <row r="15" spans="1:6" ht="50.25" customHeight="1">
      <c r="A15" s="22" t="s">
        <v>130</v>
      </c>
      <c r="B15" s="23"/>
      <c r="C15" s="54" t="s">
        <v>35</v>
      </c>
      <c r="D15" s="51">
        <f>'приложение 4.1'!F76</f>
        <v>314.60000000000002</v>
      </c>
      <c r="E15" s="51">
        <f>'приложение 4.1'!G76</f>
        <v>218.197</v>
      </c>
      <c r="F15" s="179">
        <f>(E15/D15)*100</f>
        <v>69.356961220597583</v>
      </c>
    </row>
    <row r="16" spans="1:6" ht="27" customHeight="1">
      <c r="A16" s="20" t="s">
        <v>131</v>
      </c>
      <c r="B16" s="21" t="s">
        <v>27</v>
      </c>
      <c r="C16" s="21"/>
      <c r="D16" s="30">
        <f>D17</f>
        <v>900</v>
      </c>
      <c r="E16" s="30">
        <f>E17</f>
        <v>58.68</v>
      </c>
      <c r="F16" s="27">
        <f t="shared" ref="F16:F37" si="1">(E16/D16)*100</f>
        <v>6.52</v>
      </c>
    </row>
    <row r="17" spans="1:6" ht="24.75" customHeight="1">
      <c r="A17" s="28" t="s">
        <v>100</v>
      </c>
      <c r="B17" s="29"/>
      <c r="C17" s="54" t="s">
        <v>40</v>
      </c>
      <c r="D17" s="51">
        <f>'приложение 4.1'!F85</f>
        <v>900</v>
      </c>
      <c r="E17" s="51">
        <f>'приложение 4.1'!G85</f>
        <v>58.68</v>
      </c>
      <c r="F17" s="179">
        <f t="shared" si="1"/>
        <v>6.52</v>
      </c>
    </row>
    <row r="18" spans="1:6" ht="15.75" customHeight="1">
      <c r="A18" s="20" t="s">
        <v>132</v>
      </c>
      <c r="B18" s="21" t="s">
        <v>102</v>
      </c>
      <c r="C18" s="26"/>
      <c r="D18" s="30">
        <f>SUM(D19:D20)</f>
        <v>9151.5349999999999</v>
      </c>
      <c r="E18" s="30">
        <f>SUM(E19:E20)</f>
        <v>6229.6260000000002</v>
      </c>
      <c r="F18" s="27">
        <f t="shared" si="1"/>
        <v>68.071924545991465</v>
      </c>
    </row>
    <row r="19" spans="1:6" ht="17.25" customHeight="1">
      <c r="A19" s="22" t="s">
        <v>133</v>
      </c>
      <c r="B19" s="23"/>
      <c r="C19" s="23" t="s">
        <v>28</v>
      </c>
      <c r="D19" s="150">
        <f>'приложение 4.1'!F93</f>
        <v>8496.5349999999999</v>
      </c>
      <c r="E19" s="150">
        <f>'приложение 4.1'!G93</f>
        <v>5726.1260000000002</v>
      </c>
      <c r="F19" s="31">
        <f t="shared" si="1"/>
        <v>67.393661063009802</v>
      </c>
    </row>
    <row r="20" spans="1:6" ht="15" customHeight="1">
      <c r="A20" s="22" t="s">
        <v>104</v>
      </c>
      <c r="B20" s="23"/>
      <c r="C20" s="23" t="s">
        <v>16</v>
      </c>
      <c r="D20" s="150">
        <f>'приложение 4.1'!F107</f>
        <v>655</v>
      </c>
      <c r="E20" s="150">
        <f>'приложение 4.1'!G107</f>
        <v>503.5</v>
      </c>
      <c r="F20" s="31">
        <f t="shared" si="1"/>
        <v>76.870229007633583</v>
      </c>
    </row>
    <row r="21" spans="1:6" s="10" customFormat="1" ht="13.5" customHeight="1">
      <c r="A21" s="32" t="s">
        <v>134</v>
      </c>
      <c r="B21" s="30" t="s">
        <v>29</v>
      </c>
      <c r="C21" s="30"/>
      <c r="D21" s="30">
        <f>SUM(D22:D24)</f>
        <v>72566.060490000003</v>
      </c>
      <c r="E21" s="30">
        <f>SUM(E22:E24)</f>
        <v>61214.743070000004</v>
      </c>
      <c r="F21" s="27">
        <f t="shared" si="1"/>
        <v>84.35726379060597</v>
      </c>
    </row>
    <row r="22" spans="1:6" ht="15">
      <c r="A22" s="22" t="s">
        <v>106</v>
      </c>
      <c r="B22" s="23"/>
      <c r="C22" s="23" t="s">
        <v>17</v>
      </c>
      <c r="D22" s="150">
        <f>'приложение 4.1'!F117</f>
        <v>33034.22249</v>
      </c>
      <c r="E22" s="150">
        <f>'приложение 4.1'!G117</f>
        <v>31216.167000000001</v>
      </c>
      <c r="F22" s="31">
        <f t="shared" si="1"/>
        <v>94.496448370926984</v>
      </c>
    </row>
    <row r="23" spans="1:6" ht="15">
      <c r="A23" s="22" t="s">
        <v>107</v>
      </c>
      <c r="B23" s="23"/>
      <c r="C23" s="23" t="s">
        <v>36</v>
      </c>
      <c r="D23" s="150">
        <f>'приложение 4.1'!F144</f>
        <v>224.86</v>
      </c>
      <c r="E23" s="150">
        <f>'приложение 4.1'!G144</f>
        <v>108.75399999999999</v>
      </c>
      <c r="F23" s="31">
        <f t="shared" si="1"/>
        <v>48.365205016454674</v>
      </c>
    </row>
    <row r="24" spans="1:6" ht="15">
      <c r="A24" s="22" t="s">
        <v>108</v>
      </c>
      <c r="B24" s="23"/>
      <c r="C24" s="23" t="s">
        <v>18</v>
      </c>
      <c r="D24" s="150">
        <f>'приложение 4.1'!F152</f>
        <v>39306.977999999996</v>
      </c>
      <c r="E24" s="150">
        <f>'приложение 4.1'!G152</f>
        <v>29889.822070000002</v>
      </c>
      <c r="F24" s="31">
        <f t="shared" si="1"/>
        <v>76.042025082671088</v>
      </c>
    </row>
    <row r="25" spans="1:6" s="10" customFormat="1" ht="14.45" customHeight="1">
      <c r="A25" s="32" t="s">
        <v>135</v>
      </c>
      <c r="B25" s="30" t="s">
        <v>37</v>
      </c>
      <c r="C25" s="30"/>
      <c r="D25" s="30">
        <f>+D27+D26</f>
        <v>737.5</v>
      </c>
      <c r="E25" s="30">
        <f>+E27+E26</f>
        <v>646.30899999999997</v>
      </c>
      <c r="F25" s="27">
        <f t="shared" si="1"/>
        <v>87.635118644067788</v>
      </c>
    </row>
    <row r="26" spans="1:6" s="10" customFormat="1" ht="45">
      <c r="A26" s="71" t="s">
        <v>439</v>
      </c>
      <c r="B26" s="25"/>
      <c r="C26" s="76" t="s">
        <v>438</v>
      </c>
      <c r="D26" s="72">
        <v>80</v>
      </c>
      <c r="E26" s="72">
        <v>0</v>
      </c>
      <c r="F26" s="73">
        <f>E26/D26*100</f>
        <v>0</v>
      </c>
    </row>
    <row r="27" spans="1:6" s="10" customFormat="1" ht="29.25" customHeight="1">
      <c r="A27" s="71" t="s">
        <v>110</v>
      </c>
      <c r="B27" s="25"/>
      <c r="C27" s="72" t="s">
        <v>19</v>
      </c>
      <c r="D27" s="72">
        <f>'приложение 4.1'!F176</f>
        <v>657.5</v>
      </c>
      <c r="E27" s="72">
        <f>'приложение 4.1'!G176</f>
        <v>646.30899999999997</v>
      </c>
      <c r="F27" s="73">
        <f t="shared" si="1"/>
        <v>98.297946768060825</v>
      </c>
    </row>
    <row r="28" spans="1:6" ht="27.75" customHeight="1">
      <c r="A28" s="20" t="s">
        <v>136</v>
      </c>
      <c r="B28" s="21" t="s">
        <v>20</v>
      </c>
      <c r="C28" s="21"/>
      <c r="D28" s="30">
        <f>D29</f>
        <v>12706.93851</v>
      </c>
      <c r="E28" s="30">
        <f t="shared" ref="E28" si="2">E29</f>
        <v>8725.2174699999996</v>
      </c>
      <c r="F28" s="27">
        <f t="shared" si="1"/>
        <v>68.664985378921145</v>
      </c>
    </row>
    <row r="29" spans="1:6" ht="15">
      <c r="A29" s="33" t="s">
        <v>137</v>
      </c>
      <c r="B29" s="34"/>
      <c r="C29" s="23" t="s">
        <v>21</v>
      </c>
      <c r="D29" s="25">
        <f>'приложение 4.1'!F186</f>
        <v>12706.93851</v>
      </c>
      <c r="E29" s="25">
        <f>'приложение 4.1'!G186</f>
        <v>8725.2174699999996</v>
      </c>
      <c r="F29" s="24">
        <f t="shared" si="1"/>
        <v>68.664985378921145</v>
      </c>
    </row>
    <row r="30" spans="1:6" ht="15">
      <c r="A30" s="20" t="s">
        <v>138</v>
      </c>
      <c r="B30" s="21" t="s">
        <v>26</v>
      </c>
      <c r="C30" s="26"/>
      <c r="D30" s="30">
        <f>SUM(D31:D31)</f>
        <v>899.96799999999996</v>
      </c>
      <c r="E30" s="30">
        <f>SUM(E31:E31)</f>
        <v>661.87</v>
      </c>
      <c r="F30" s="27">
        <f t="shared" si="1"/>
        <v>73.543725999146631</v>
      </c>
    </row>
    <row r="31" spans="1:6" s="18" customFormat="1" ht="30" customHeight="1">
      <c r="A31" s="74" t="s">
        <v>139</v>
      </c>
      <c r="B31" s="75"/>
      <c r="C31" s="76" t="s">
        <v>23</v>
      </c>
      <c r="D31" s="72">
        <f>'приложение 4.1'!F211</f>
        <v>899.96799999999996</v>
      </c>
      <c r="E31" s="72">
        <f>'приложение 4.1'!G211</f>
        <v>661.87</v>
      </c>
      <c r="F31" s="73">
        <f t="shared" si="1"/>
        <v>73.543725999146631</v>
      </c>
    </row>
    <row r="32" spans="1:6" ht="27.75" customHeight="1">
      <c r="A32" s="20" t="s">
        <v>140</v>
      </c>
      <c r="B32" s="21" t="s">
        <v>115</v>
      </c>
      <c r="C32" s="21"/>
      <c r="D32" s="30">
        <f>+D33</f>
        <v>995</v>
      </c>
      <c r="E32" s="30">
        <f>E33</f>
        <v>611.423</v>
      </c>
      <c r="F32" s="27">
        <f t="shared" si="1"/>
        <v>61.449547738693468</v>
      </c>
    </row>
    <row r="33" spans="1:6" ht="15.75" customHeight="1">
      <c r="A33" s="22" t="s">
        <v>141</v>
      </c>
      <c r="B33" s="23"/>
      <c r="C33" s="23" t="s">
        <v>42</v>
      </c>
      <c r="D33" s="25">
        <f>'приложение 4.1'!F218</f>
        <v>995</v>
      </c>
      <c r="E33" s="25">
        <f>'приложение 4.1'!G218</f>
        <v>611.423</v>
      </c>
      <c r="F33" s="24">
        <f t="shared" si="1"/>
        <v>61.449547738693468</v>
      </c>
    </row>
    <row r="34" spans="1:6" ht="16.5" hidden="1" customHeight="1">
      <c r="A34" s="22" t="s">
        <v>142</v>
      </c>
      <c r="B34" s="23" t="s">
        <v>143</v>
      </c>
      <c r="C34" s="23" t="s">
        <v>143</v>
      </c>
      <c r="D34" s="25" t="e">
        <f>#REF!+#REF!+#REF!</f>
        <v>#REF!</v>
      </c>
      <c r="E34" s="25" t="e">
        <f>D34+#REF!+#REF!</f>
        <v>#REF!</v>
      </c>
      <c r="F34" s="24" t="e">
        <f t="shared" si="1"/>
        <v>#REF!</v>
      </c>
    </row>
    <row r="35" spans="1:6" ht="24" hidden="1" customHeight="1" thickBot="1">
      <c r="A35" s="22" t="s">
        <v>144</v>
      </c>
      <c r="B35" s="23" t="s">
        <v>145</v>
      </c>
      <c r="C35" s="23" t="s">
        <v>145</v>
      </c>
      <c r="D35" s="25" t="e">
        <f>#REF!+#REF!+#REF!</f>
        <v>#REF!</v>
      </c>
      <c r="E35" s="25" t="e">
        <f>D35+#REF!+#REF!</f>
        <v>#REF!</v>
      </c>
      <c r="F35" s="24" t="e">
        <f t="shared" si="1"/>
        <v>#REF!</v>
      </c>
    </row>
    <row r="36" spans="1:6" ht="12.75" hidden="1" customHeight="1" thickBot="1">
      <c r="A36" s="22" t="s">
        <v>146</v>
      </c>
      <c r="B36" s="23" t="s">
        <v>147</v>
      </c>
      <c r="C36" s="23" t="s">
        <v>147</v>
      </c>
      <c r="D36" s="25" t="e">
        <f>#REF!+#REF!+#REF!</f>
        <v>#REF!</v>
      </c>
      <c r="E36" s="25" t="e">
        <f>D36+#REF!+#REF!</f>
        <v>#REF!</v>
      </c>
      <c r="F36" s="24" t="e">
        <f t="shared" si="1"/>
        <v>#REF!</v>
      </c>
    </row>
    <row r="37" spans="1:6" s="10" customFormat="1" ht="16.5" customHeight="1" thickBot="1">
      <c r="A37" s="35" t="s">
        <v>148</v>
      </c>
      <c r="B37" s="36"/>
      <c r="C37" s="36"/>
      <c r="D37" s="151">
        <f>D32+D30+D28+D25+D21+D18+D16+D14+D9</f>
        <v>118333.33100000001</v>
      </c>
      <c r="E37" s="151">
        <f>++E28+E25+E21+E16+E9+E32+E18+E30+E14</f>
        <v>90979.459529999993</v>
      </c>
      <c r="F37" s="37">
        <f t="shared" si="1"/>
        <v>76.884051823065803</v>
      </c>
    </row>
    <row r="38" spans="1:6" ht="13.5" hidden="1" customHeight="1" thickBot="1">
      <c r="A38" s="38" t="s">
        <v>149</v>
      </c>
      <c r="B38" s="39"/>
      <c r="C38" s="39"/>
      <c r="D38" s="39"/>
    </row>
    <row r="39" spans="1:6" s="42" customFormat="1" ht="12.75" hidden="1" customHeight="1">
      <c r="A39" s="40" t="s">
        <v>150</v>
      </c>
      <c r="B39" s="41"/>
      <c r="C39" s="41"/>
      <c r="D39" s="41"/>
    </row>
    <row r="40" spans="1:6" ht="7.5" customHeight="1"/>
    <row r="41" spans="1:6" ht="12.75" customHeight="1">
      <c r="A41" s="43"/>
    </row>
    <row r="42" spans="1:6" ht="15" customHeight="1">
      <c r="A42" s="44"/>
    </row>
    <row r="43" spans="1:6" ht="15" customHeight="1">
      <c r="A43" s="44"/>
    </row>
    <row r="44" spans="1:6" ht="15" customHeight="1">
      <c r="A44" s="45"/>
    </row>
    <row r="45" spans="1:6" ht="15" customHeight="1">
      <c r="A45" s="46"/>
    </row>
    <row r="46" spans="1:6" ht="12.75" customHeight="1">
      <c r="A46" s="47"/>
    </row>
    <row r="47" spans="1:6" ht="12.75" customHeight="1">
      <c r="A47" s="47"/>
    </row>
    <row r="49" spans="1:1" ht="15">
      <c r="A49" s="47"/>
    </row>
    <row r="50" spans="1:1" ht="15">
      <c r="A50" s="46"/>
    </row>
    <row r="51" spans="1:1" ht="15">
      <c r="A51" s="47"/>
    </row>
    <row r="52" spans="1:1" ht="15">
      <c r="A52" s="47"/>
    </row>
    <row r="54" spans="1:1" ht="15">
      <c r="A54" s="47"/>
    </row>
  </sheetData>
  <mergeCells count="7">
    <mergeCell ref="A5:F5"/>
    <mergeCell ref="A6:A8"/>
    <mergeCell ref="B6:B8"/>
    <mergeCell ref="C6:C8"/>
    <mergeCell ref="E6:E8"/>
    <mergeCell ref="F6:F8"/>
    <mergeCell ref="D6:D8"/>
  </mergeCells>
  <pageMargins left="1.1811023622047245" right="0.59055118110236227" top="0.78740157480314965" bottom="0.78740157480314965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DEDEB-0A36-4BAF-8638-AB1A6AAC78D6}">
  <dimension ref="A1:J231"/>
  <sheetViews>
    <sheetView zoomScaleNormal="100" workbookViewId="0">
      <selection activeCell="A7" sqref="A7:A8"/>
    </sheetView>
  </sheetViews>
  <sheetFormatPr defaultColWidth="8.85546875" defaultRowHeight="12.75"/>
  <cols>
    <col min="1" max="1" width="8.28515625" style="1" customWidth="1"/>
    <col min="2" max="2" width="11.7109375" style="1" customWidth="1"/>
    <col min="3" max="3" width="17" style="1" customWidth="1"/>
    <col min="4" max="4" width="8.7109375" style="1" customWidth="1"/>
    <col min="5" max="5" width="40.140625" style="1" customWidth="1"/>
    <col min="6" max="6" width="15.85546875" style="177" customWidth="1"/>
    <col min="7" max="7" width="13.5703125" style="177" customWidth="1"/>
    <col min="8" max="8" width="16" style="177" customWidth="1"/>
    <col min="9" max="9" width="8.28515625" style="1" customWidth="1"/>
    <col min="10" max="10" width="13.42578125" style="1" customWidth="1"/>
    <col min="11" max="11" width="14.28515625" style="1" customWidth="1"/>
    <col min="12" max="12" width="13.140625" style="1" customWidth="1"/>
    <col min="13" max="22" width="15.7109375" style="1" customWidth="1"/>
    <col min="23" max="16384" width="8.85546875" style="1"/>
  </cols>
  <sheetData>
    <row r="1" spans="1:10" ht="15.75">
      <c r="A1" s="2"/>
      <c r="B1" s="2"/>
      <c r="C1" s="2"/>
      <c r="D1" s="2"/>
      <c r="E1" s="2"/>
      <c r="F1" s="269" t="s">
        <v>377</v>
      </c>
      <c r="G1" s="270"/>
      <c r="H1" s="270"/>
    </row>
    <row r="2" spans="1:10" ht="15.75">
      <c r="A2" s="2"/>
      <c r="B2" s="2"/>
      <c r="C2" s="2"/>
      <c r="D2" s="2"/>
      <c r="E2" s="2"/>
      <c r="F2" s="269" t="s">
        <v>375</v>
      </c>
      <c r="G2" s="270"/>
      <c r="H2" s="270"/>
    </row>
    <row r="3" spans="1:10" ht="15.75">
      <c r="A3" s="2"/>
      <c r="B3" s="2"/>
      <c r="C3" s="2"/>
      <c r="D3" s="2"/>
      <c r="E3" s="2"/>
      <c r="F3" s="269" t="s">
        <v>92</v>
      </c>
      <c r="G3" s="270"/>
      <c r="H3" s="270"/>
    </row>
    <row r="4" spans="1:10" ht="15.75">
      <c r="A4" s="2"/>
      <c r="B4" s="2"/>
      <c r="C4" s="2"/>
      <c r="D4" s="2"/>
      <c r="E4" s="2"/>
      <c r="F4" s="269" t="s">
        <v>450</v>
      </c>
      <c r="G4" s="270"/>
      <c r="H4" s="270"/>
    </row>
    <row r="5" spans="1:10" ht="18.75" customHeight="1">
      <c r="A5" s="271" t="s">
        <v>454</v>
      </c>
      <c r="B5" s="271"/>
      <c r="C5" s="271"/>
      <c r="D5" s="271"/>
      <c r="E5" s="271"/>
      <c r="F5" s="271"/>
      <c r="G5" s="271"/>
      <c r="H5" s="271"/>
    </row>
    <row r="6" spans="1:10" ht="32.25" customHeight="1">
      <c r="A6" s="272"/>
      <c r="B6" s="272"/>
      <c r="C6" s="272"/>
      <c r="D6" s="272"/>
      <c r="E6" s="272"/>
      <c r="F6" s="272"/>
      <c r="G6" s="272"/>
      <c r="H6" s="272"/>
    </row>
    <row r="7" spans="1:10" ht="12.75" customHeight="1">
      <c r="A7" s="273" t="s">
        <v>153</v>
      </c>
      <c r="B7" s="273" t="s">
        <v>236</v>
      </c>
      <c r="C7" s="273" t="s">
        <v>2</v>
      </c>
      <c r="D7" s="273" t="s">
        <v>1</v>
      </c>
      <c r="E7" s="273" t="s">
        <v>237</v>
      </c>
      <c r="F7" s="266" t="s">
        <v>414</v>
      </c>
      <c r="G7" s="267" t="s">
        <v>447</v>
      </c>
      <c r="H7" s="268" t="s">
        <v>364</v>
      </c>
    </row>
    <row r="8" spans="1:10" ht="46.5" customHeight="1">
      <c r="A8" s="273" t="s">
        <v>153</v>
      </c>
      <c r="B8" s="273" t="s">
        <v>236</v>
      </c>
      <c r="C8" s="273" t="s">
        <v>238</v>
      </c>
      <c r="D8" s="273" t="s">
        <v>239</v>
      </c>
      <c r="E8" s="273"/>
      <c r="F8" s="266"/>
      <c r="G8" s="267"/>
      <c r="H8" s="268"/>
    </row>
    <row r="9" spans="1:10" ht="31.5">
      <c r="A9" s="110" t="s">
        <v>165</v>
      </c>
      <c r="B9" s="110" t="s">
        <v>161</v>
      </c>
      <c r="C9" s="110"/>
      <c r="D9" s="110"/>
      <c r="E9" s="111" t="s">
        <v>6</v>
      </c>
      <c r="F9" s="112">
        <f>F10+F48+F56+F62</f>
        <v>20141.728999999999</v>
      </c>
      <c r="G9" s="112">
        <f>G10+G48+G56+G62</f>
        <v>12613.39399</v>
      </c>
      <c r="H9" s="112">
        <f>G9/F9*100</f>
        <v>62.623193818167252</v>
      </c>
      <c r="J9" s="3"/>
    </row>
    <row r="10" spans="1:10" ht="94.5">
      <c r="A10" s="131" t="s">
        <v>165</v>
      </c>
      <c r="B10" s="131" t="s">
        <v>162</v>
      </c>
      <c r="C10" s="131"/>
      <c r="D10" s="131"/>
      <c r="E10" s="132" t="s">
        <v>8</v>
      </c>
      <c r="F10" s="133">
        <f>F11</f>
        <v>18106.435000000001</v>
      </c>
      <c r="G10" s="133">
        <f t="shared" ref="G10" si="0">G11</f>
        <v>12064.156989999999</v>
      </c>
      <c r="H10" s="126">
        <f t="shared" ref="H10:H79" si="1">G10/F10*100</f>
        <v>66.629112743618492</v>
      </c>
    </row>
    <row r="11" spans="1:10" ht="31.5">
      <c r="A11" s="128" t="s">
        <v>165</v>
      </c>
      <c r="B11" s="128" t="s">
        <v>162</v>
      </c>
      <c r="C11" s="128" t="s">
        <v>240</v>
      </c>
      <c r="D11" s="128"/>
      <c r="E11" s="129" t="s">
        <v>241</v>
      </c>
      <c r="F11" s="130">
        <f>F12+F40+F45</f>
        <v>18106.435000000001</v>
      </c>
      <c r="G11" s="130">
        <f>G12+G40+G45</f>
        <v>12064.156989999999</v>
      </c>
      <c r="H11" s="115">
        <f t="shared" si="1"/>
        <v>66.629112743618492</v>
      </c>
    </row>
    <row r="12" spans="1:10" ht="31.5">
      <c r="A12" s="128" t="s">
        <v>165</v>
      </c>
      <c r="B12" s="128" t="s">
        <v>162</v>
      </c>
      <c r="C12" s="128" t="s">
        <v>242</v>
      </c>
      <c r="D12" s="128"/>
      <c r="E12" s="129" t="s">
        <v>243</v>
      </c>
      <c r="F12" s="130">
        <f>F13+F25</f>
        <v>18010.435000000001</v>
      </c>
      <c r="G12" s="130">
        <f t="shared" ref="G12" si="2">G13+G25</f>
        <v>12048.156989999999</v>
      </c>
      <c r="H12" s="115">
        <f t="shared" si="1"/>
        <v>66.895424735715707</v>
      </c>
    </row>
    <row r="13" spans="1:10" ht="47.25">
      <c r="A13" s="128" t="s">
        <v>165</v>
      </c>
      <c r="B13" s="128" t="s">
        <v>162</v>
      </c>
      <c r="C13" s="128" t="s">
        <v>248</v>
      </c>
      <c r="D13" s="128"/>
      <c r="E13" s="129" t="s">
        <v>249</v>
      </c>
      <c r="F13" s="130">
        <f>F14</f>
        <v>3840.4549999999999</v>
      </c>
      <c r="G13" s="130">
        <f t="shared" ref="G13" si="3">G14</f>
        <v>2214.2235700000001</v>
      </c>
      <c r="H13" s="115">
        <f t="shared" si="1"/>
        <v>57.655240589982185</v>
      </c>
    </row>
    <row r="14" spans="1:10" ht="31.5">
      <c r="A14" s="128" t="s">
        <v>165</v>
      </c>
      <c r="B14" s="128" t="s">
        <v>162</v>
      </c>
      <c r="C14" s="128" t="s">
        <v>250</v>
      </c>
      <c r="D14" s="128"/>
      <c r="E14" s="129" t="s">
        <v>251</v>
      </c>
      <c r="F14" s="130">
        <f>F15+F21+F23</f>
        <v>3840.4549999999999</v>
      </c>
      <c r="G14" s="130">
        <f t="shared" ref="G14" si="4">G15+G21+G23</f>
        <v>2214.2235700000001</v>
      </c>
      <c r="H14" s="115">
        <f t="shared" si="1"/>
        <v>57.655240589982185</v>
      </c>
    </row>
    <row r="15" spans="1:10" ht="31.5">
      <c r="A15" s="128" t="s">
        <v>165</v>
      </c>
      <c r="B15" s="128" t="s">
        <v>162</v>
      </c>
      <c r="C15" s="128" t="s">
        <v>197</v>
      </c>
      <c r="D15" s="128"/>
      <c r="E15" s="129" t="s">
        <v>243</v>
      </c>
      <c r="F15" s="130">
        <f>SUM(F16:F20)</f>
        <v>3766.9349999999999</v>
      </c>
      <c r="G15" s="130">
        <f>SUM(G16:G20)</f>
        <v>2210.7035700000001</v>
      </c>
      <c r="H15" s="115">
        <f t="shared" si="1"/>
        <v>58.687064417092415</v>
      </c>
    </row>
    <row r="16" spans="1:10" ht="47.25">
      <c r="A16" s="128" t="s">
        <v>165</v>
      </c>
      <c r="B16" s="128" t="s">
        <v>162</v>
      </c>
      <c r="C16" s="128" t="s">
        <v>197</v>
      </c>
      <c r="D16" s="128" t="s">
        <v>32</v>
      </c>
      <c r="E16" s="129" t="s">
        <v>170</v>
      </c>
      <c r="F16" s="130">
        <v>741.12900000000002</v>
      </c>
      <c r="G16" s="130">
        <v>527.73368000000005</v>
      </c>
      <c r="H16" s="115">
        <f t="shared" si="1"/>
        <v>71.206723795722482</v>
      </c>
    </row>
    <row r="17" spans="1:8" ht="15.75">
      <c r="A17" s="128" t="s">
        <v>165</v>
      </c>
      <c r="B17" s="128" t="s">
        <v>162</v>
      </c>
      <c r="C17" s="128" t="s">
        <v>197</v>
      </c>
      <c r="D17" s="128" t="s">
        <v>10</v>
      </c>
      <c r="E17" s="129" t="s">
        <v>160</v>
      </c>
      <c r="F17" s="130">
        <v>2259</v>
      </c>
      <c r="G17" s="130">
        <v>1202.28613</v>
      </c>
      <c r="H17" s="115">
        <f t="shared" si="1"/>
        <v>53.22205090748119</v>
      </c>
    </row>
    <row r="18" spans="1:8" ht="15.75">
      <c r="A18" s="128" t="s">
        <v>165</v>
      </c>
      <c r="B18" s="128" t="s">
        <v>162</v>
      </c>
      <c r="C18" s="128" t="s">
        <v>197</v>
      </c>
      <c r="D18" s="128" t="s">
        <v>156</v>
      </c>
      <c r="E18" s="129" t="s">
        <v>168</v>
      </c>
      <c r="F18" s="130">
        <v>720</v>
      </c>
      <c r="G18" s="130">
        <v>434.02856000000003</v>
      </c>
      <c r="H18" s="115">
        <f t="shared" si="1"/>
        <v>60.281744444444449</v>
      </c>
    </row>
    <row r="19" spans="1:8" ht="15.75">
      <c r="A19" s="128" t="s">
        <v>165</v>
      </c>
      <c r="B19" s="128" t="s">
        <v>162</v>
      </c>
      <c r="C19" s="128" t="s">
        <v>197</v>
      </c>
      <c r="D19" s="128" t="s">
        <v>39</v>
      </c>
      <c r="E19" s="129" t="s">
        <v>38</v>
      </c>
      <c r="F19" s="130">
        <v>24.506</v>
      </c>
      <c r="G19" s="130">
        <v>24.356000000000002</v>
      </c>
      <c r="H19" s="115">
        <f t="shared" si="1"/>
        <v>99.387905002856442</v>
      </c>
    </row>
    <row r="20" spans="1:8" ht="15.75">
      <c r="A20" s="128" t="s">
        <v>165</v>
      </c>
      <c r="B20" s="128" t="s">
        <v>162</v>
      </c>
      <c r="C20" s="128" t="s">
        <v>197</v>
      </c>
      <c r="D20" s="128" t="s">
        <v>341</v>
      </c>
      <c r="E20" s="129" t="s">
        <v>356</v>
      </c>
      <c r="F20" s="130">
        <v>22.3</v>
      </c>
      <c r="G20" s="130">
        <v>22.299199999999999</v>
      </c>
      <c r="H20" s="115">
        <f t="shared" si="1"/>
        <v>99.996412556053798</v>
      </c>
    </row>
    <row r="21" spans="1:8" ht="31.5">
      <c r="A21" s="128" t="s">
        <v>165</v>
      </c>
      <c r="B21" s="128" t="s">
        <v>162</v>
      </c>
      <c r="C21" s="128" t="s">
        <v>198</v>
      </c>
      <c r="D21" s="128"/>
      <c r="E21" s="129" t="s">
        <v>252</v>
      </c>
      <c r="F21" s="130">
        <f>F22</f>
        <v>70</v>
      </c>
      <c r="G21" s="130">
        <f>G22</f>
        <v>0</v>
      </c>
      <c r="H21" s="115">
        <f t="shared" si="1"/>
        <v>0</v>
      </c>
    </row>
    <row r="22" spans="1:8" ht="15.75">
      <c r="A22" s="128" t="s">
        <v>165</v>
      </c>
      <c r="B22" s="128" t="s">
        <v>162</v>
      </c>
      <c r="C22" s="128" t="s">
        <v>198</v>
      </c>
      <c r="D22" s="128" t="s">
        <v>10</v>
      </c>
      <c r="E22" s="129" t="s">
        <v>160</v>
      </c>
      <c r="F22" s="130">
        <v>70</v>
      </c>
      <c r="G22" s="130">
        <v>0</v>
      </c>
      <c r="H22" s="115">
        <f t="shared" si="1"/>
        <v>0</v>
      </c>
    </row>
    <row r="23" spans="1:8" ht="31.5">
      <c r="A23" s="128" t="s">
        <v>165</v>
      </c>
      <c r="B23" s="128" t="s">
        <v>162</v>
      </c>
      <c r="C23" s="128" t="s">
        <v>199</v>
      </c>
      <c r="D23" s="128"/>
      <c r="E23" s="129" t="s">
        <v>253</v>
      </c>
      <c r="F23" s="130">
        <f>F24</f>
        <v>3.52</v>
      </c>
      <c r="G23" s="130">
        <f>G24</f>
        <v>3.52</v>
      </c>
      <c r="H23" s="115">
        <f t="shared" si="1"/>
        <v>100</v>
      </c>
    </row>
    <row r="24" spans="1:8" ht="15.75">
      <c r="A24" s="128" t="s">
        <v>165</v>
      </c>
      <c r="B24" s="128" t="s">
        <v>162</v>
      </c>
      <c r="C24" s="128" t="s">
        <v>199</v>
      </c>
      <c r="D24" s="128" t="s">
        <v>10</v>
      </c>
      <c r="E24" s="129" t="s">
        <v>160</v>
      </c>
      <c r="F24" s="130">
        <v>3.52</v>
      </c>
      <c r="G24" s="130">
        <v>3.52</v>
      </c>
      <c r="H24" s="115">
        <f t="shared" si="1"/>
        <v>100</v>
      </c>
    </row>
    <row r="25" spans="1:8" ht="31.5">
      <c r="A25" s="131" t="s">
        <v>165</v>
      </c>
      <c r="B25" s="131" t="s">
        <v>162</v>
      </c>
      <c r="C25" s="131" t="s">
        <v>244</v>
      </c>
      <c r="D25" s="131"/>
      <c r="E25" s="132" t="s">
        <v>245</v>
      </c>
      <c r="F25" s="133">
        <f>F26+F35</f>
        <v>14169.980000000001</v>
      </c>
      <c r="G25" s="133">
        <f t="shared" ref="G25" si="5">G26+G35</f>
        <v>9833.9334199999994</v>
      </c>
      <c r="H25" s="123">
        <f t="shared" si="1"/>
        <v>69.399769230443511</v>
      </c>
    </row>
    <row r="26" spans="1:8" ht="31.5">
      <c r="A26" s="131" t="s">
        <v>165</v>
      </c>
      <c r="B26" s="131" t="s">
        <v>162</v>
      </c>
      <c r="C26" s="131" t="s">
        <v>254</v>
      </c>
      <c r="D26" s="131"/>
      <c r="E26" s="132" t="s">
        <v>255</v>
      </c>
      <c r="F26" s="133">
        <f>F27+F30</f>
        <v>12564.103000000001</v>
      </c>
      <c r="G26" s="133">
        <f t="shared" ref="G26" si="6">G27+G30</f>
        <v>8737.29745</v>
      </c>
      <c r="H26" s="123">
        <f t="shared" si="1"/>
        <v>69.54175280161266</v>
      </c>
    </row>
    <row r="27" spans="1:8" ht="31.5">
      <c r="A27" s="131" t="s">
        <v>165</v>
      </c>
      <c r="B27" s="131" t="s">
        <v>162</v>
      </c>
      <c r="C27" s="131" t="s">
        <v>200</v>
      </c>
      <c r="D27" s="131"/>
      <c r="E27" s="132" t="s">
        <v>255</v>
      </c>
      <c r="F27" s="133">
        <f>F28+F29</f>
        <v>10510.7</v>
      </c>
      <c r="G27" s="133">
        <f>G28+G29</f>
        <v>7358.24</v>
      </c>
      <c r="H27" s="123">
        <f t="shared" si="1"/>
        <v>70.007135585641294</v>
      </c>
    </row>
    <row r="28" spans="1:8" ht="31.5">
      <c r="A28" s="128" t="s">
        <v>165</v>
      </c>
      <c r="B28" s="128" t="s">
        <v>162</v>
      </c>
      <c r="C28" s="128" t="s">
        <v>200</v>
      </c>
      <c r="D28" s="128" t="s">
        <v>9</v>
      </c>
      <c r="E28" s="129" t="s">
        <v>181</v>
      </c>
      <c r="F28" s="130">
        <v>8095.93</v>
      </c>
      <c r="G28" s="130">
        <v>5730.393</v>
      </c>
      <c r="H28" s="115">
        <f t="shared" si="1"/>
        <v>70.781157939853728</v>
      </c>
    </row>
    <row r="29" spans="1:8" ht="78.75">
      <c r="A29" s="128" t="s">
        <v>165</v>
      </c>
      <c r="B29" s="128" t="s">
        <v>162</v>
      </c>
      <c r="C29" s="128" t="s">
        <v>200</v>
      </c>
      <c r="D29" s="128" t="s">
        <v>31</v>
      </c>
      <c r="E29" s="129" t="s">
        <v>180</v>
      </c>
      <c r="F29" s="130">
        <v>2414.77</v>
      </c>
      <c r="G29" s="130">
        <v>1627.847</v>
      </c>
      <c r="H29" s="115">
        <f t="shared" si="1"/>
        <v>67.412093077187478</v>
      </c>
    </row>
    <row r="30" spans="1:8" ht="31.5">
      <c r="A30" s="131" t="s">
        <v>165</v>
      </c>
      <c r="B30" s="131" t="s">
        <v>162</v>
      </c>
      <c r="C30" s="131" t="s">
        <v>201</v>
      </c>
      <c r="D30" s="131"/>
      <c r="E30" s="132" t="s">
        <v>256</v>
      </c>
      <c r="F30" s="133">
        <f>F31+F33+F32+F34</f>
        <v>2053.4030000000002</v>
      </c>
      <c r="G30" s="133">
        <f>G31+G33+G32+G34</f>
        <v>1379.05745</v>
      </c>
      <c r="H30" s="123">
        <f t="shared" si="1"/>
        <v>67.159610169070561</v>
      </c>
    </row>
    <row r="31" spans="1:8" ht="31.5">
      <c r="A31" s="128" t="s">
        <v>165</v>
      </c>
      <c r="B31" s="128" t="s">
        <v>162</v>
      </c>
      <c r="C31" s="128" t="s">
        <v>201</v>
      </c>
      <c r="D31" s="128" t="s">
        <v>9</v>
      </c>
      <c r="E31" s="129" t="s">
        <v>181</v>
      </c>
      <c r="F31" s="130">
        <v>1458.0820000000001</v>
      </c>
      <c r="G31" s="130">
        <v>1005.638</v>
      </c>
      <c r="H31" s="115">
        <f t="shared" si="1"/>
        <v>68.969920758914796</v>
      </c>
    </row>
    <row r="32" spans="1:8" ht="63">
      <c r="A32" s="128" t="s">
        <v>165</v>
      </c>
      <c r="B32" s="128" t="s">
        <v>162</v>
      </c>
      <c r="C32" s="128" t="s">
        <v>201</v>
      </c>
      <c r="D32" s="128" t="s">
        <v>440</v>
      </c>
      <c r="E32" s="129" t="s">
        <v>441</v>
      </c>
      <c r="F32" s="130">
        <v>55</v>
      </c>
      <c r="G32" s="130">
        <v>0</v>
      </c>
      <c r="H32" s="115">
        <f t="shared" si="1"/>
        <v>0</v>
      </c>
    </row>
    <row r="33" spans="1:8" ht="78.75">
      <c r="A33" s="128" t="s">
        <v>165</v>
      </c>
      <c r="B33" s="128" t="s">
        <v>162</v>
      </c>
      <c r="C33" s="128" t="s">
        <v>201</v>
      </c>
      <c r="D33" s="128" t="s">
        <v>31</v>
      </c>
      <c r="E33" s="129" t="s">
        <v>180</v>
      </c>
      <c r="F33" s="130">
        <v>442.541</v>
      </c>
      <c r="G33" s="130">
        <v>275.63945000000001</v>
      </c>
      <c r="H33" s="115">
        <f t="shared" si="1"/>
        <v>62.285630032019633</v>
      </c>
    </row>
    <row r="34" spans="1:8" ht="31.5">
      <c r="A34" s="128" t="s">
        <v>165</v>
      </c>
      <c r="B34" s="128" t="s">
        <v>162</v>
      </c>
      <c r="C34" s="128" t="s">
        <v>442</v>
      </c>
      <c r="D34" s="128" t="s">
        <v>9</v>
      </c>
      <c r="E34" s="129" t="s">
        <v>181</v>
      </c>
      <c r="F34" s="130">
        <v>97.78</v>
      </c>
      <c r="G34" s="130">
        <v>97.78</v>
      </c>
      <c r="H34" s="115">
        <f t="shared" si="1"/>
        <v>100</v>
      </c>
    </row>
    <row r="35" spans="1:8" ht="63">
      <c r="A35" s="131" t="s">
        <v>165</v>
      </c>
      <c r="B35" s="131" t="s">
        <v>162</v>
      </c>
      <c r="C35" s="131" t="s">
        <v>246</v>
      </c>
      <c r="D35" s="131"/>
      <c r="E35" s="132" t="s">
        <v>247</v>
      </c>
      <c r="F35" s="133">
        <f>F36</f>
        <v>1605.877</v>
      </c>
      <c r="G35" s="133">
        <f t="shared" ref="G35" si="7">G36</f>
        <v>1096.63597</v>
      </c>
      <c r="H35" s="123">
        <f t="shared" si="1"/>
        <v>68.288914406271473</v>
      </c>
    </row>
    <row r="36" spans="1:8" ht="63">
      <c r="A36" s="131" t="s">
        <v>165</v>
      </c>
      <c r="B36" s="131" t="s">
        <v>162</v>
      </c>
      <c r="C36" s="131" t="s">
        <v>202</v>
      </c>
      <c r="D36" s="131"/>
      <c r="E36" s="132" t="s">
        <v>247</v>
      </c>
      <c r="F36" s="133">
        <f>F37+F38+F39</f>
        <v>1605.877</v>
      </c>
      <c r="G36" s="133">
        <f>G37+G38+G39</f>
        <v>1096.63597</v>
      </c>
      <c r="H36" s="123">
        <f t="shared" si="1"/>
        <v>68.288914406271473</v>
      </c>
    </row>
    <row r="37" spans="1:8" ht="31.5">
      <c r="A37" s="128" t="s">
        <v>165</v>
      </c>
      <c r="B37" s="128" t="s">
        <v>162</v>
      </c>
      <c r="C37" s="128" t="s">
        <v>202</v>
      </c>
      <c r="D37" s="128" t="s">
        <v>9</v>
      </c>
      <c r="E37" s="129" t="s">
        <v>181</v>
      </c>
      <c r="F37" s="130">
        <v>1223.2539999999999</v>
      </c>
      <c r="G37" s="130">
        <v>840.11496999999997</v>
      </c>
      <c r="H37" s="115">
        <f t="shared" si="1"/>
        <v>68.678702052067692</v>
      </c>
    </row>
    <row r="38" spans="1:8" ht="78.75">
      <c r="A38" s="128" t="s">
        <v>165</v>
      </c>
      <c r="B38" s="128" t="s">
        <v>162</v>
      </c>
      <c r="C38" s="128" t="s">
        <v>202</v>
      </c>
      <c r="D38" s="128" t="s">
        <v>31</v>
      </c>
      <c r="E38" s="129" t="s">
        <v>180</v>
      </c>
      <c r="F38" s="130">
        <v>369.423</v>
      </c>
      <c r="G38" s="130">
        <v>243.321</v>
      </c>
      <c r="H38" s="115">
        <f t="shared" si="1"/>
        <v>65.865146458125238</v>
      </c>
    </row>
    <row r="39" spans="1:8" ht="31.5">
      <c r="A39" s="128" t="s">
        <v>165</v>
      </c>
      <c r="B39" s="128" t="s">
        <v>162</v>
      </c>
      <c r="C39" s="128" t="s">
        <v>443</v>
      </c>
      <c r="D39" s="128" t="s">
        <v>9</v>
      </c>
      <c r="E39" s="129" t="s">
        <v>181</v>
      </c>
      <c r="F39" s="130">
        <v>13.2</v>
      </c>
      <c r="G39" s="130">
        <v>13.2</v>
      </c>
      <c r="H39" s="115">
        <f t="shared" si="1"/>
        <v>100</v>
      </c>
    </row>
    <row r="40" spans="1:8" ht="15.75">
      <c r="A40" s="226" t="s">
        <v>165</v>
      </c>
      <c r="B40" s="226" t="s">
        <v>162</v>
      </c>
      <c r="C40" s="226" t="s">
        <v>257</v>
      </c>
      <c r="D40" s="226"/>
      <c r="E40" s="227" t="s">
        <v>258</v>
      </c>
      <c r="F40" s="228">
        <f>F41</f>
        <v>16</v>
      </c>
      <c r="G40" s="228">
        <f t="shared" ref="G40" si="8">G41</f>
        <v>16</v>
      </c>
      <c r="H40" s="126">
        <f t="shared" si="1"/>
        <v>100</v>
      </c>
    </row>
    <row r="41" spans="1:8" ht="15.75">
      <c r="A41" s="128" t="s">
        <v>165</v>
      </c>
      <c r="B41" s="128" t="s">
        <v>162</v>
      </c>
      <c r="C41" s="128" t="s">
        <v>259</v>
      </c>
      <c r="D41" s="128"/>
      <c r="E41" s="129" t="s">
        <v>11</v>
      </c>
      <c r="F41" s="130">
        <f>F42</f>
        <v>16</v>
      </c>
      <c r="G41" s="130">
        <f t="shared" ref="G41" si="9">G42</f>
        <v>16</v>
      </c>
      <c r="H41" s="115">
        <f t="shared" si="1"/>
        <v>100</v>
      </c>
    </row>
    <row r="42" spans="1:8" ht="31.5">
      <c r="A42" s="128" t="s">
        <v>165</v>
      </c>
      <c r="B42" s="128" t="s">
        <v>162</v>
      </c>
      <c r="C42" s="128" t="s">
        <v>260</v>
      </c>
      <c r="D42" s="128"/>
      <c r="E42" s="129" t="s">
        <v>261</v>
      </c>
      <c r="F42" s="130">
        <f>F43</f>
        <v>16</v>
      </c>
      <c r="G42" s="130">
        <f t="shared" ref="G42" si="10">G43</f>
        <v>16</v>
      </c>
      <c r="H42" s="115">
        <f t="shared" si="1"/>
        <v>100</v>
      </c>
    </row>
    <row r="43" spans="1:8" ht="31.5">
      <c r="A43" s="128" t="s">
        <v>165</v>
      </c>
      <c r="B43" s="128" t="s">
        <v>162</v>
      </c>
      <c r="C43" s="128" t="s">
        <v>203</v>
      </c>
      <c r="D43" s="128"/>
      <c r="E43" s="129" t="s">
        <v>262</v>
      </c>
      <c r="F43" s="130">
        <f>F44</f>
        <v>16</v>
      </c>
      <c r="G43" s="130">
        <f t="shared" ref="G43" si="11">G44</f>
        <v>16</v>
      </c>
      <c r="H43" s="115">
        <f t="shared" si="1"/>
        <v>100</v>
      </c>
    </row>
    <row r="44" spans="1:8" ht="31.5">
      <c r="A44" s="171" t="s">
        <v>165</v>
      </c>
      <c r="B44" s="171" t="s">
        <v>162</v>
      </c>
      <c r="C44" s="171" t="s">
        <v>203</v>
      </c>
      <c r="D44" s="171" t="s">
        <v>10</v>
      </c>
      <c r="E44" s="172" t="s">
        <v>160</v>
      </c>
      <c r="F44" s="173">
        <v>16</v>
      </c>
      <c r="G44" s="173">
        <v>16</v>
      </c>
      <c r="H44" s="120">
        <f t="shared" si="1"/>
        <v>100</v>
      </c>
    </row>
    <row r="45" spans="1:8" ht="15.75">
      <c r="A45" s="124" t="s">
        <v>171</v>
      </c>
      <c r="B45" s="124" t="s">
        <v>174</v>
      </c>
      <c r="C45" s="124" t="s">
        <v>260</v>
      </c>
      <c r="D45" s="121"/>
      <c r="E45" s="125" t="s">
        <v>258</v>
      </c>
      <c r="F45" s="123">
        <f>F46</f>
        <v>80</v>
      </c>
      <c r="G45" s="123">
        <f>G46</f>
        <v>0</v>
      </c>
      <c r="H45" s="123">
        <f>G45/F45*100</f>
        <v>0</v>
      </c>
    </row>
    <row r="46" spans="1:8" ht="15.75">
      <c r="A46" s="118" t="s">
        <v>171</v>
      </c>
      <c r="B46" s="118" t="s">
        <v>174</v>
      </c>
      <c r="C46" s="118" t="s">
        <v>203</v>
      </c>
      <c r="D46" s="118"/>
      <c r="E46" s="119" t="s">
        <v>11</v>
      </c>
      <c r="F46" s="120">
        <f>F47</f>
        <v>80</v>
      </c>
      <c r="G46" s="120">
        <f>G47</f>
        <v>0</v>
      </c>
      <c r="H46" s="120">
        <f t="shared" ref="H46:H47" si="12">G46/F46*100</f>
        <v>0</v>
      </c>
    </row>
    <row r="47" spans="1:8" ht="47.25">
      <c r="A47" s="118" t="s">
        <v>171</v>
      </c>
      <c r="B47" s="118" t="s">
        <v>174</v>
      </c>
      <c r="C47" s="118" t="s">
        <v>203</v>
      </c>
      <c r="D47" s="118" t="s">
        <v>10</v>
      </c>
      <c r="E47" s="119" t="s">
        <v>350</v>
      </c>
      <c r="F47" s="120">
        <v>80</v>
      </c>
      <c r="G47" s="120">
        <v>0</v>
      </c>
      <c r="H47" s="120">
        <f t="shared" si="12"/>
        <v>0</v>
      </c>
    </row>
    <row r="48" spans="1:8" ht="78.75">
      <c r="A48" s="121" t="s">
        <v>165</v>
      </c>
      <c r="B48" s="121" t="s">
        <v>183</v>
      </c>
      <c r="C48" s="121"/>
      <c r="D48" s="121"/>
      <c r="E48" s="175" t="s">
        <v>184</v>
      </c>
      <c r="F48" s="123">
        <f t="shared" ref="F48:G51" si="13">F49</f>
        <v>336.8</v>
      </c>
      <c r="G48" s="123">
        <f t="shared" si="13"/>
        <v>252.6</v>
      </c>
      <c r="H48" s="174">
        <f t="shared" si="1"/>
        <v>75</v>
      </c>
    </row>
    <row r="49" spans="1:8" ht="31.5">
      <c r="A49" s="121" t="s">
        <v>165</v>
      </c>
      <c r="B49" s="121" t="s">
        <v>183</v>
      </c>
      <c r="C49" s="121" t="s">
        <v>240</v>
      </c>
      <c r="D49" s="121"/>
      <c r="E49" s="175" t="s">
        <v>241</v>
      </c>
      <c r="F49" s="123">
        <f t="shared" si="13"/>
        <v>336.8</v>
      </c>
      <c r="G49" s="123">
        <f t="shared" si="13"/>
        <v>252.6</v>
      </c>
      <c r="H49" s="174">
        <f t="shared" si="1"/>
        <v>75</v>
      </c>
    </row>
    <row r="50" spans="1:8" ht="15.75">
      <c r="A50" s="121" t="s">
        <v>165</v>
      </c>
      <c r="B50" s="121" t="s">
        <v>183</v>
      </c>
      <c r="C50" s="121" t="s">
        <v>257</v>
      </c>
      <c r="D50" s="121"/>
      <c r="E50" s="175" t="s">
        <v>258</v>
      </c>
      <c r="F50" s="123">
        <f t="shared" si="13"/>
        <v>336.8</v>
      </c>
      <c r="G50" s="123">
        <f t="shared" si="13"/>
        <v>252.6</v>
      </c>
      <c r="H50" s="174">
        <f t="shared" si="1"/>
        <v>75</v>
      </c>
    </row>
    <row r="51" spans="1:8" ht="15.75">
      <c r="A51" s="113" t="s">
        <v>165</v>
      </c>
      <c r="B51" s="113" t="s">
        <v>183</v>
      </c>
      <c r="C51" s="113" t="s">
        <v>259</v>
      </c>
      <c r="D51" s="113"/>
      <c r="E51" s="134" t="s">
        <v>11</v>
      </c>
      <c r="F51" s="115">
        <f t="shared" si="13"/>
        <v>336.8</v>
      </c>
      <c r="G51" s="115">
        <f t="shared" si="13"/>
        <v>252.6</v>
      </c>
      <c r="H51" s="115">
        <f t="shared" si="1"/>
        <v>75</v>
      </c>
    </row>
    <row r="52" spans="1:8" ht="31.5">
      <c r="A52" s="113" t="s">
        <v>165</v>
      </c>
      <c r="B52" s="113" t="s">
        <v>183</v>
      </c>
      <c r="C52" s="113" t="s">
        <v>260</v>
      </c>
      <c r="D52" s="113"/>
      <c r="E52" s="134" t="s">
        <v>261</v>
      </c>
      <c r="F52" s="115">
        <f>SUM(F53:F55)</f>
        <v>336.8</v>
      </c>
      <c r="G52" s="115">
        <f>SUM(G53:G55)</f>
        <v>252.6</v>
      </c>
      <c r="H52" s="115">
        <f t="shared" si="1"/>
        <v>75</v>
      </c>
    </row>
    <row r="53" spans="1:8" ht="63">
      <c r="A53" s="118" t="s">
        <v>165</v>
      </c>
      <c r="B53" s="118" t="s">
        <v>183</v>
      </c>
      <c r="C53" s="118" t="s">
        <v>204</v>
      </c>
      <c r="D53" s="118" t="s">
        <v>415</v>
      </c>
      <c r="E53" s="230" t="s">
        <v>263</v>
      </c>
      <c r="F53" s="120">
        <v>152.4</v>
      </c>
      <c r="G53" s="120">
        <v>114.3</v>
      </c>
      <c r="H53" s="120">
        <f t="shared" si="1"/>
        <v>75</v>
      </c>
    </row>
    <row r="54" spans="1:8" ht="63">
      <c r="A54" s="118" t="s">
        <v>165</v>
      </c>
      <c r="B54" s="118" t="s">
        <v>183</v>
      </c>
      <c r="C54" s="118" t="s">
        <v>205</v>
      </c>
      <c r="D54" s="118" t="s">
        <v>415</v>
      </c>
      <c r="E54" s="230" t="s">
        <v>264</v>
      </c>
      <c r="F54" s="120">
        <v>61.2</v>
      </c>
      <c r="G54" s="120">
        <v>45.9</v>
      </c>
      <c r="H54" s="120">
        <f t="shared" si="1"/>
        <v>74.999999999999986</v>
      </c>
    </row>
    <row r="55" spans="1:8" ht="110.25">
      <c r="A55" s="118" t="s">
        <v>165</v>
      </c>
      <c r="B55" s="118" t="s">
        <v>183</v>
      </c>
      <c r="C55" s="118" t="s">
        <v>206</v>
      </c>
      <c r="D55" s="118" t="s">
        <v>415</v>
      </c>
      <c r="E55" s="230" t="s">
        <v>265</v>
      </c>
      <c r="F55" s="120">
        <v>123.2</v>
      </c>
      <c r="G55" s="120">
        <v>92.4</v>
      </c>
      <c r="H55" s="120">
        <f t="shared" si="1"/>
        <v>75</v>
      </c>
    </row>
    <row r="56" spans="1:8" ht="15.75">
      <c r="A56" s="121" t="s">
        <v>165</v>
      </c>
      <c r="B56" s="121" t="s">
        <v>159</v>
      </c>
      <c r="C56" s="121"/>
      <c r="D56" s="121"/>
      <c r="E56" s="122" t="s">
        <v>13</v>
      </c>
      <c r="F56" s="123">
        <f>F57</f>
        <v>1000</v>
      </c>
      <c r="G56" s="123">
        <f>G57</f>
        <v>0</v>
      </c>
      <c r="H56" s="123">
        <f t="shared" si="1"/>
        <v>0</v>
      </c>
    </row>
    <row r="57" spans="1:8" ht="31.5">
      <c r="A57" s="121" t="s">
        <v>165</v>
      </c>
      <c r="B57" s="121" t="s">
        <v>159</v>
      </c>
      <c r="C57" s="121" t="s">
        <v>240</v>
      </c>
      <c r="D57" s="121"/>
      <c r="E57" s="122" t="s">
        <v>241</v>
      </c>
      <c r="F57" s="123">
        <f>F58</f>
        <v>1000</v>
      </c>
      <c r="G57" s="123">
        <v>0</v>
      </c>
      <c r="H57" s="123">
        <f t="shared" si="1"/>
        <v>0</v>
      </c>
    </row>
    <row r="58" spans="1:8" ht="15.75">
      <c r="A58" s="113" t="s">
        <v>165</v>
      </c>
      <c r="B58" s="113" t="s">
        <v>159</v>
      </c>
      <c r="C58" s="113" t="s">
        <v>257</v>
      </c>
      <c r="D58" s="113"/>
      <c r="E58" s="114" t="s">
        <v>258</v>
      </c>
      <c r="F58" s="115">
        <f>F59</f>
        <v>1000</v>
      </c>
      <c r="G58" s="115">
        <f t="shared" ref="G58" si="14">G59</f>
        <v>0</v>
      </c>
      <c r="H58" s="115">
        <f t="shared" si="1"/>
        <v>0</v>
      </c>
    </row>
    <row r="59" spans="1:8" ht="15.75">
      <c r="A59" s="113" t="s">
        <v>165</v>
      </c>
      <c r="B59" s="113" t="s">
        <v>159</v>
      </c>
      <c r="C59" s="113" t="s">
        <v>259</v>
      </c>
      <c r="D59" s="113"/>
      <c r="E59" s="114" t="s">
        <v>11</v>
      </c>
      <c r="F59" s="115">
        <f>F60</f>
        <v>1000</v>
      </c>
      <c r="G59" s="115">
        <f t="shared" ref="G59" si="15">G60</f>
        <v>0</v>
      </c>
      <c r="H59" s="115">
        <f t="shared" si="1"/>
        <v>0</v>
      </c>
    </row>
    <row r="60" spans="1:8" ht="15.75">
      <c r="A60" s="113" t="s">
        <v>165</v>
      </c>
      <c r="B60" s="113" t="s">
        <v>159</v>
      </c>
      <c r="C60" s="113" t="s">
        <v>266</v>
      </c>
      <c r="D60" s="113"/>
      <c r="E60" s="114" t="s">
        <v>267</v>
      </c>
      <c r="F60" s="115">
        <f>F61</f>
        <v>1000</v>
      </c>
      <c r="G60" s="115">
        <f t="shared" ref="G60" si="16">G61</f>
        <v>0</v>
      </c>
      <c r="H60" s="115">
        <f t="shared" si="1"/>
        <v>0</v>
      </c>
    </row>
    <row r="61" spans="1:8" ht="31.5">
      <c r="A61" s="118" t="s">
        <v>165</v>
      </c>
      <c r="B61" s="118" t="s">
        <v>159</v>
      </c>
      <c r="C61" s="118" t="s">
        <v>207</v>
      </c>
      <c r="D61" s="118"/>
      <c r="E61" s="119" t="s">
        <v>268</v>
      </c>
      <c r="F61" s="120">
        <v>1000</v>
      </c>
      <c r="G61" s="120">
        <v>0</v>
      </c>
      <c r="H61" s="120">
        <f t="shared" si="1"/>
        <v>0</v>
      </c>
    </row>
    <row r="62" spans="1:8" ht="31.5">
      <c r="A62" s="121" t="s">
        <v>165</v>
      </c>
      <c r="B62" s="121" t="s">
        <v>182</v>
      </c>
      <c r="C62" s="121"/>
      <c r="D62" s="121"/>
      <c r="E62" s="122" t="s">
        <v>15</v>
      </c>
      <c r="F62" s="123">
        <f>F63</f>
        <v>698.49400000000003</v>
      </c>
      <c r="G62" s="123">
        <f>G63</f>
        <v>296.637</v>
      </c>
      <c r="H62" s="123">
        <f t="shared" si="1"/>
        <v>42.468081329259803</v>
      </c>
    </row>
    <row r="63" spans="1:8" ht="31.5">
      <c r="A63" s="121" t="s">
        <v>165</v>
      </c>
      <c r="B63" s="121" t="s">
        <v>182</v>
      </c>
      <c r="C63" s="121" t="s">
        <v>240</v>
      </c>
      <c r="D63" s="121"/>
      <c r="E63" s="122" t="s">
        <v>241</v>
      </c>
      <c r="F63" s="123">
        <f>F64+F68</f>
        <v>698.49400000000003</v>
      </c>
      <c r="G63" s="123">
        <f>G64+G68</f>
        <v>296.637</v>
      </c>
      <c r="H63" s="123">
        <f t="shared" si="1"/>
        <v>42.468081329259803</v>
      </c>
    </row>
    <row r="64" spans="1:8" ht="15.75">
      <c r="A64" s="121" t="s">
        <v>165</v>
      </c>
      <c r="B64" s="121" t="s">
        <v>182</v>
      </c>
      <c r="C64" s="121" t="s">
        <v>242</v>
      </c>
      <c r="D64" s="121"/>
      <c r="E64" s="122" t="s">
        <v>258</v>
      </c>
      <c r="F64" s="123">
        <f>F65</f>
        <v>25.494</v>
      </c>
      <c r="G64" s="123">
        <f>G65</f>
        <v>5.59</v>
      </c>
      <c r="H64" s="123">
        <f t="shared" si="1"/>
        <v>21.926727857535106</v>
      </c>
    </row>
    <row r="65" spans="1:8" ht="31.5">
      <c r="A65" s="121" t="s">
        <v>165</v>
      </c>
      <c r="B65" s="121" t="s">
        <v>182</v>
      </c>
      <c r="C65" s="121" t="s">
        <v>248</v>
      </c>
      <c r="D65" s="121"/>
      <c r="E65" s="122" t="s">
        <v>15</v>
      </c>
      <c r="F65" s="123">
        <f>F66</f>
        <v>25.494</v>
      </c>
      <c r="G65" s="123">
        <f>G66</f>
        <v>5.59</v>
      </c>
      <c r="H65" s="123">
        <f>H66</f>
        <v>21.926727857535106</v>
      </c>
    </row>
    <row r="66" spans="1:8" ht="15.75">
      <c r="A66" s="121" t="s">
        <v>165</v>
      </c>
      <c r="B66" s="121" t="s">
        <v>182</v>
      </c>
      <c r="C66" s="121" t="s">
        <v>250</v>
      </c>
      <c r="D66" s="121"/>
      <c r="E66" s="122" t="s">
        <v>38</v>
      </c>
      <c r="F66" s="123">
        <f>F67</f>
        <v>25.494</v>
      </c>
      <c r="G66" s="123">
        <f t="shared" ref="G66:H66" si="17">G67</f>
        <v>5.59</v>
      </c>
      <c r="H66" s="123">
        <f t="shared" si="17"/>
        <v>21.926727857535106</v>
      </c>
    </row>
    <row r="67" spans="1:8" ht="31.5">
      <c r="A67" s="118" t="s">
        <v>165</v>
      </c>
      <c r="B67" s="118" t="s">
        <v>182</v>
      </c>
      <c r="C67" s="118" t="s">
        <v>250</v>
      </c>
      <c r="D67" s="118" t="s">
        <v>39</v>
      </c>
      <c r="E67" s="119" t="s">
        <v>243</v>
      </c>
      <c r="F67" s="120">
        <v>25.494</v>
      </c>
      <c r="G67" s="120">
        <v>5.59</v>
      </c>
      <c r="H67" s="229">
        <f>G67/F67*100</f>
        <v>21.926727857535106</v>
      </c>
    </row>
    <row r="68" spans="1:8" ht="15.75">
      <c r="A68" s="121" t="s">
        <v>165</v>
      </c>
      <c r="B68" s="121" t="s">
        <v>182</v>
      </c>
      <c r="C68" s="121" t="s">
        <v>257</v>
      </c>
      <c r="D68" s="121"/>
      <c r="E68" s="122" t="s">
        <v>258</v>
      </c>
      <c r="F68" s="123">
        <f>F69</f>
        <v>673</v>
      </c>
      <c r="G68" s="123">
        <f t="shared" ref="G68" si="18">G69</f>
        <v>291.04700000000003</v>
      </c>
      <c r="H68" s="123">
        <f t="shared" si="1"/>
        <v>43.246210995542349</v>
      </c>
    </row>
    <row r="69" spans="1:8" ht="15.75">
      <c r="A69" s="113" t="s">
        <v>165</v>
      </c>
      <c r="B69" s="113" t="s">
        <v>182</v>
      </c>
      <c r="C69" s="113" t="s">
        <v>259</v>
      </c>
      <c r="D69" s="113"/>
      <c r="E69" s="114" t="s">
        <v>11</v>
      </c>
      <c r="F69" s="115">
        <f>F70</f>
        <v>673</v>
      </c>
      <c r="G69" s="115">
        <f t="shared" ref="G69" si="19">G70</f>
        <v>291.04700000000003</v>
      </c>
      <c r="H69" s="115">
        <f t="shared" si="1"/>
        <v>43.246210995542349</v>
      </c>
    </row>
    <row r="70" spans="1:8" ht="15.75">
      <c r="A70" s="113" t="s">
        <v>165</v>
      </c>
      <c r="B70" s="113" t="s">
        <v>182</v>
      </c>
      <c r="C70" s="113" t="s">
        <v>266</v>
      </c>
      <c r="D70" s="113"/>
      <c r="E70" s="114" t="s">
        <v>267</v>
      </c>
      <c r="F70" s="115">
        <f>F71+F73</f>
        <v>673</v>
      </c>
      <c r="G70" s="115">
        <f>G71+G73</f>
        <v>291.04700000000003</v>
      </c>
      <c r="H70" s="115">
        <f t="shared" si="1"/>
        <v>43.246210995542349</v>
      </c>
    </row>
    <row r="71" spans="1:8" ht="47.25">
      <c r="A71" s="128" t="s">
        <v>165</v>
      </c>
      <c r="B71" s="128" t="s">
        <v>182</v>
      </c>
      <c r="C71" s="128" t="s">
        <v>403</v>
      </c>
      <c r="D71" s="128"/>
      <c r="E71" s="129" t="s">
        <v>402</v>
      </c>
      <c r="F71" s="130">
        <f>F72</f>
        <v>215</v>
      </c>
      <c r="G71" s="130">
        <f>G72</f>
        <v>40</v>
      </c>
      <c r="H71" s="115">
        <f t="shared" si="1"/>
        <v>18.604651162790699</v>
      </c>
    </row>
    <row r="72" spans="1:8" ht="47.25">
      <c r="A72" s="185" t="s">
        <v>165</v>
      </c>
      <c r="B72" s="185" t="s">
        <v>182</v>
      </c>
      <c r="C72" s="185" t="s">
        <v>403</v>
      </c>
      <c r="D72" s="185" t="s">
        <v>10</v>
      </c>
      <c r="E72" s="184" t="s">
        <v>350</v>
      </c>
      <c r="F72" s="186">
        <v>215</v>
      </c>
      <c r="G72" s="186">
        <v>40</v>
      </c>
      <c r="H72" s="115">
        <f t="shared" si="1"/>
        <v>18.604651162790699</v>
      </c>
    </row>
    <row r="73" spans="1:8" ht="94.5">
      <c r="A73" s="113" t="s">
        <v>165</v>
      </c>
      <c r="B73" s="113" t="s">
        <v>182</v>
      </c>
      <c r="C73" s="113" t="s">
        <v>208</v>
      </c>
      <c r="D73" s="113"/>
      <c r="E73" s="114" t="s">
        <v>269</v>
      </c>
      <c r="F73" s="115">
        <f>F74</f>
        <v>458</v>
      </c>
      <c r="G73" s="115">
        <f t="shared" ref="G73" si="20">G74</f>
        <v>251.047</v>
      </c>
      <c r="H73" s="115">
        <f t="shared" si="1"/>
        <v>54.813755458515281</v>
      </c>
    </row>
    <row r="74" spans="1:8" ht="31.5">
      <c r="A74" s="118" t="s">
        <v>165</v>
      </c>
      <c r="B74" s="118" t="s">
        <v>182</v>
      </c>
      <c r="C74" s="118" t="s">
        <v>208</v>
      </c>
      <c r="D74" s="118" t="s">
        <v>10</v>
      </c>
      <c r="E74" s="119" t="s">
        <v>160</v>
      </c>
      <c r="F74" s="120">
        <v>458</v>
      </c>
      <c r="G74" s="120">
        <v>251.047</v>
      </c>
      <c r="H74" s="120">
        <f t="shared" si="1"/>
        <v>54.813755458515281</v>
      </c>
    </row>
    <row r="75" spans="1:8" ht="15.75">
      <c r="A75" s="110" t="s">
        <v>158</v>
      </c>
      <c r="B75" s="110" t="s">
        <v>161</v>
      </c>
      <c r="C75" s="110"/>
      <c r="D75" s="110"/>
      <c r="E75" s="111" t="s">
        <v>34</v>
      </c>
      <c r="F75" s="112">
        <f t="shared" ref="F75:F80" si="21">F76</f>
        <v>314.60000000000002</v>
      </c>
      <c r="G75" s="112">
        <f t="shared" ref="G75" si="22">G76</f>
        <v>218.197</v>
      </c>
      <c r="H75" s="126">
        <f t="shared" si="1"/>
        <v>69.356961220597583</v>
      </c>
    </row>
    <row r="76" spans="1:8" ht="31.5">
      <c r="A76" s="113" t="s">
        <v>158</v>
      </c>
      <c r="B76" s="113" t="s">
        <v>173</v>
      </c>
      <c r="C76" s="113"/>
      <c r="D76" s="113"/>
      <c r="E76" s="114" t="s">
        <v>98</v>
      </c>
      <c r="F76" s="115">
        <f t="shared" si="21"/>
        <v>314.60000000000002</v>
      </c>
      <c r="G76" s="115">
        <f t="shared" ref="G76" si="23">G77</f>
        <v>218.197</v>
      </c>
      <c r="H76" s="115">
        <f t="shared" si="1"/>
        <v>69.356961220597583</v>
      </c>
    </row>
    <row r="77" spans="1:8" ht="31.5">
      <c r="A77" s="113" t="s">
        <v>158</v>
      </c>
      <c r="B77" s="113" t="s">
        <v>173</v>
      </c>
      <c r="C77" s="113" t="s">
        <v>240</v>
      </c>
      <c r="D77" s="113"/>
      <c r="E77" s="114" t="s">
        <v>241</v>
      </c>
      <c r="F77" s="115">
        <f t="shared" si="21"/>
        <v>314.60000000000002</v>
      </c>
      <c r="G77" s="115">
        <f t="shared" ref="G77" si="24">G78</f>
        <v>218.197</v>
      </c>
      <c r="H77" s="115">
        <f t="shared" si="1"/>
        <v>69.356961220597583</v>
      </c>
    </row>
    <row r="78" spans="1:8" ht="15.75">
      <c r="A78" s="113" t="s">
        <v>158</v>
      </c>
      <c r="B78" s="113" t="s">
        <v>173</v>
      </c>
      <c r="C78" s="113" t="s">
        <v>257</v>
      </c>
      <c r="D78" s="113"/>
      <c r="E78" s="114" t="s">
        <v>258</v>
      </c>
      <c r="F78" s="115">
        <f t="shared" si="21"/>
        <v>314.60000000000002</v>
      </c>
      <c r="G78" s="115">
        <f t="shared" ref="G78" si="25">G79</f>
        <v>218.197</v>
      </c>
      <c r="H78" s="115">
        <f t="shared" si="1"/>
        <v>69.356961220597583</v>
      </c>
    </row>
    <row r="79" spans="1:8" ht="15.75">
      <c r="A79" s="113" t="s">
        <v>158</v>
      </c>
      <c r="B79" s="113" t="s">
        <v>173</v>
      </c>
      <c r="C79" s="113" t="s">
        <v>259</v>
      </c>
      <c r="D79" s="113"/>
      <c r="E79" s="114" t="s">
        <v>11</v>
      </c>
      <c r="F79" s="115">
        <f t="shared" si="21"/>
        <v>314.60000000000002</v>
      </c>
      <c r="G79" s="115">
        <f t="shared" ref="G79" si="26">G80</f>
        <v>218.197</v>
      </c>
      <c r="H79" s="115">
        <f t="shared" si="1"/>
        <v>69.356961220597583</v>
      </c>
    </row>
    <row r="80" spans="1:8" ht="15.75">
      <c r="A80" s="113" t="s">
        <v>158</v>
      </c>
      <c r="B80" s="113" t="s">
        <v>173</v>
      </c>
      <c r="C80" s="113" t="s">
        <v>266</v>
      </c>
      <c r="D80" s="113"/>
      <c r="E80" s="114" t="s">
        <v>267</v>
      </c>
      <c r="F80" s="115">
        <f t="shared" si="21"/>
        <v>314.60000000000002</v>
      </c>
      <c r="G80" s="115">
        <f t="shared" ref="G80" si="27">G81</f>
        <v>218.197</v>
      </c>
      <c r="H80" s="115">
        <f t="shared" ref="H80:H140" si="28">G80/F80*100</f>
        <v>69.356961220597583</v>
      </c>
    </row>
    <row r="81" spans="1:8" ht="47.25">
      <c r="A81" s="113" t="s">
        <v>158</v>
      </c>
      <c r="B81" s="113" t="s">
        <v>173</v>
      </c>
      <c r="C81" s="113" t="s">
        <v>209</v>
      </c>
      <c r="D81" s="113"/>
      <c r="E81" s="114" t="s">
        <v>270</v>
      </c>
      <c r="F81" s="115">
        <f>F82+F83</f>
        <v>314.60000000000002</v>
      </c>
      <c r="G81" s="115">
        <f t="shared" ref="G81" si="29">G82+G83</f>
        <v>218.197</v>
      </c>
      <c r="H81" s="115">
        <f t="shared" si="28"/>
        <v>69.356961220597583</v>
      </c>
    </row>
    <row r="82" spans="1:8" ht="47.25">
      <c r="A82" s="118" t="s">
        <v>158</v>
      </c>
      <c r="B82" s="118" t="s">
        <v>173</v>
      </c>
      <c r="C82" s="118" t="s">
        <v>209</v>
      </c>
      <c r="D82" s="118" t="s">
        <v>9</v>
      </c>
      <c r="E82" s="119" t="s">
        <v>181</v>
      </c>
      <c r="F82" s="120">
        <v>241.62873999999999</v>
      </c>
      <c r="G82" s="120">
        <v>169.077</v>
      </c>
      <c r="H82" s="120">
        <f t="shared" si="28"/>
        <v>69.97387810738077</v>
      </c>
    </row>
    <row r="83" spans="1:8" ht="94.5">
      <c r="A83" s="118" t="s">
        <v>158</v>
      </c>
      <c r="B83" s="118" t="s">
        <v>173</v>
      </c>
      <c r="C83" s="118" t="s">
        <v>209</v>
      </c>
      <c r="D83" s="118" t="s">
        <v>31</v>
      </c>
      <c r="E83" s="119" t="s">
        <v>180</v>
      </c>
      <c r="F83" s="120">
        <v>72.971260000000001</v>
      </c>
      <c r="G83" s="120">
        <v>49.12</v>
      </c>
      <c r="H83" s="120">
        <f t="shared" si="28"/>
        <v>67.314172730469508</v>
      </c>
    </row>
    <row r="84" spans="1:8" ht="63">
      <c r="A84" s="110" t="s">
        <v>173</v>
      </c>
      <c r="B84" s="110" t="s">
        <v>161</v>
      </c>
      <c r="C84" s="110"/>
      <c r="D84" s="110"/>
      <c r="E84" s="111" t="s">
        <v>99</v>
      </c>
      <c r="F84" s="112">
        <f t="shared" ref="F84:F90" si="30">F85</f>
        <v>900</v>
      </c>
      <c r="G84" s="112">
        <f t="shared" ref="G84" si="31">G85</f>
        <v>58.68</v>
      </c>
      <c r="H84" s="126">
        <f t="shared" si="28"/>
        <v>6.52</v>
      </c>
    </row>
    <row r="85" spans="1:8" ht="47.25">
      <c r="A85" s="124" t="s">
        <v>173</v>
      </c>
      <c r="B85" s="124" t="s">
        <v>178</v>
      </c>
      <c r="C85" s="124"/>
      <c r="D85" s="124"/>
      <c r="E85" s="125" t="s">
        <v>179</v>
      </c>
      <c r="F85" s="126">
        <f t="shared" si="30"/>
        <v>900</v>
      </c>
      <c r="G85" s="126">
        <f t="shared" ref="G85" si="32">G86</f>
        <v>58.68</v>
      </c>
      <c r="H85" s="126">
        <f t="shared" si="28"/>
        <v>6.52</v>
      </c>
    </row>
    <row r="86" spans="1:8" ht="31.5">
      <c r="A86" s="113" t="s">
        <v>173</v>
      </c>
      <c r="B86" s="113" t="s">
        <v>178</v>
      </c>
      <c r="C86" s="113" t="s">
        <v>271</v>
      </c>
      <c r="D86" s="113"/>
      <c r="E86" s="114" t="s">
        <v>272</v>
      </c>
      <c r="F86" s="115">
        <f t="shared" si="30"/>
        <v>900</v>
      </c>
      <c r="G86" s="115">
        <f t="shared" ref="G86" si="33">G87</f>
        <v>58.68</v>
      </c>
      <c r="H86" s="115">
        <f t="shared" si="28"/>
        <v>6.52</v>
      </c>
    </row>
    <row r="87" spans="1:8" ht="94.5">
      <c r="A87" s="113" t="s">
        <v>173</v>
      </c>
      <c r="B87" s="113" t="s">
        <v>178</v>
      </c>
      <c r="C87" s="113" t="s">
        <v>273</v>
      </c>
      <c r="D87" s="113"/>
      <c r="E87" s="114" t="s">
        <v>274</v>
      </c>
      <c r="F87" s="115">
        <f t="shared" si="30"/>
        <v>900</v>
      </c>
      <c r="G87" s="115">
        <f t="shared" ref="G87" si="34">G88</f>
        <v>58.68</v>
      </c>
      <c r="H87" s="115">
        <f t="shared" si="28"/>
        <v>6.52</v>
      </c>
    </row>
    <row r="88" spans="1:8" ht="15.75">
      <c r="A88" s="113" t="s">
        <v>173</v>
      </c>
      <c r="B88" s="113" t="s">
        <v>178</v>
      </c>
      <c r="C88" s="113" t="s">
        <v>275</v>
      </c>
      <c r="D88" s="113"/>
      <c r="E88" s="114" t="s">
        <v>276</v>
      </c>
      <c r="F88" s="115">
        <f t="shared" si="30"/>
        <v>900</v>
      </c>
      <c r="G88" s="115">
        <f t="shared" ref="G88" si="35">G89</f>
        <v>58.68</v>
      </c>
      <c r="H88" s="115">
        <f t="shared" si="28"/>
        <v>6.52</v>
      </c>
    </row>
    <row r="89" spans="1:8" ht="31.5">
      <c r="A89" s="113" t="s">
        <v>173</v>
      </c>
      <c r="B89" s="113" t="s">
        <v>178</v>
      </c>
      <c r="C89" s="113" t="s">
        <v>277</v>
      </c>
      <c r="D89" s="113"/>
      <c r="E89" s="116" t="s">
        <v>278</v>
      </c>
      <c r="F89" s="115">
        <f t="shared" si="30"/>
        <v>900</v>
      </c>
      <c r="G89" s="115">
        <f t="shared" ref="G89" si="36">G90</f>
        <v>58.68</v>
      </c>
      <c r="H89" s="115">
        <f t="shared" si="28"/>
        <v>6.52</v>
      </c>
    </row>
    <row r="90" spans="1:8" ht="31.5">
      <c r="A90" s="113" t="s">
        <v>173</v>
      </c>
      <c r="B90" s="113" t="s">
        <v>178</v>
      </c>
      <c r="C90" s="113" t="s">
        <v>279</v>
      </c>
      <c r="D90" s="113"/>
      <c r="E90" s="114" t="s">
        <v>280</v>
      </c>
      <c r="F90" s="115">
        <f t="shared" si="30"/>
        <v>900</v>
      </c>
      <c r="G90" s="115">
        <f t="shared" ref="G90" si="37">G91</f>
        <v>58.68</v>
      </c>
      <c r="H90" s="115">
        <f t="shared" si="28"/>
        <v>6.52</v>
      </c>
    </row>
    <row r="91" spans="1:8" ht="31.5">
      <c r="A91" s="118" t="s">
        <v>173</v>
      </c>
      <c r="B91" s="118" t="s">
        <v>178</v>
      </c>
      <c r="C91" s="118" t="s">
        <v>279</v>
      </c>
      <c r="D91" s="118" t="s">
        <v>10</v>
      </c>
      <c r="E91" s="119" t="s">
        <v>160</v>
      </c>
      <c r="F91" s="120">
        <v>900</v>
      </c>
      <c r="G91" s="120">
        <v>58.68</v>
      </c>
      <c r="H91" s="120">
        <f t="shared" si="28"/>
        <v>6.52</v>
      </c>
    </row>
    <row r="92" spans="1:8" ht="15.75">
      <c r="A92" s="110" t="s">
        <v>162</v>
      </c>
      <c r="B92" s="110" t="s">
        <v>161</v>
      </c>
      <c r="C92" s="110"/>
      <c r="D92" s="110"/>
      <c r="E92" s="111" t="s">
        <v>101</v>
      </c>
      <c r="F92" s="112">
        <f>F93+F107</f>
        <v>9151.5349999999999</v>
      </c>
      <c r="G92" s="112">
        <f>G93+G107</f>
        <v>6229.6260000000002</v>
      </c>
      <c r="H92" s="115">
        <f t="shared" si="28"/>
        <v>68.071924545991465</v>
      </c>
    </row>
    <row r="93" spans="1:8" ht="31.5">
      <c r="A93" s="113" t="s">
        <v>162</v>
      </c>
      <c r="B93" s="113" t="s">
        <v>177</v>
      </c>
      <c r="C93" s="113"/>
      <c r="D93" s="113"/>
      <c r="E93" s="114" t="s">
        <v>103</v>
      </c>
      <c r="F93" s="115">
        <f>F94</f>
        <v>8496.5349999999999</v>
      </c>
      <c r="G93" s="115">
        <f t="shared" ref="G93" si="38">G94</f>
        <v>5726.1260000000002</v>
      </c>
      <c r="H93" s="115">
        <f t="shared" si="28"/>
        <v>67.393661063009802</v>
      </c>
    </row>
    <row r="94" spans="1:8" ht="31.5">
      <c r="A94" s="113" t="s">
        <v>162</v>
      </c>
      <c r="B94" s="113" t="s">
        <v>177</v>
      </c>
      <c r="C94" s="113" t="s">
        <v>271</v>
      </c>
      <c r="D94" s="113"/>
      <c r="E94" s="114" t="s">
        <v>272</v>
      </c>
      <c r="F94" s="115">
        <f>F95</f>
        <v>8496.5349999999999</v>
      </c>
      <c r="G94" s="115">
        <f t="shared" ref="G94" si="39">G95</f>
        <v>5726.1260000000002</v>
      </c>
      <c r="H94" s="115">
        <f t="shared" si="28"/>
        <v>67.393661063009802</v>
      </c>
    </row>
    <row r="95" spans="1:8" ht="110.25">
      <c r="A95" s="121" t="s">
        <v>162</v>
      </c>
      <c r="B95" s="121" t="s">
        <v>177</v>
      </c>
      <c r="C95" s="121" t="s">
        <v>273</v>
      </c>
      <c r="D95" s="121"/>
      <c r="E95" s="122" t="s">
        <v>274</v>
      </c>
      <c r="F95" s="123">
        <f>F96</f>
        <v>8496.5349999999999</v>
      </c>
      <c r="G95" s="123">
        <f>G96</f>
        <v>5726.1260000000002</v>
      </c>
      <c r="H95" s="123">
        <f t="shared" si="28"/>
        <v>67.393661063009802</v>
      </c>
    </row>
    <row r="96" spans="1:8" ht="31.5">
      <c r="A96" s="121" t="s">
        <v>162</v>
      </c>
      <c r="B96" s="121" t="s">
        <v>177</v>
      </c>
      <c r="C96" s="121" t="s">
        <v>275</v>
      </c>
      <c r="D96" s="121"/>
      <c r="E96" s="122" t="s">
        <v>276</v>
      </c>
      <c r="F96" s="123">
        <f>F97+F104</f>
        <v>8496.5349999999999</v>
      </c>
      <c r="G96" s="123">
        <f>G97+G104</f>
        <v>5726.1260000000002</v>
      </c>
      <c r="H96" s="123">
        <f t="shared" si="28"/>
        <v>67.393661063009802</v>
      </c>
    </row>
    <row r="97" spans="1:8" ht="78.75">
      <c r="A97" s="121" t="s">
        <v>162</v>
      </c>
      <c r="B97" s="121" t="s">
        <v>177</v>
      </c>
      <c r="C97" s="121" t="s">
        <v>281</v>
      </c>
      <c r="D97" s="121"/>
      <c r="E97" s="122" t="s">
        <v>282</v>
      </c>
      <c r="F97" s="123">
        <f>F98+F100+F102</f>
        <v>8486.5349999999999</v>
      </c>
      <c r="G97" s="123">
        <f t="shared" ref="G97" si="40">G98+G100+G102</f>
        <v>5726.1260000000002</v>
      </c>
      <c r="H97" s="123">
        <f t="shared" si="28"/>
        <v>67.473073521761236</v>
      </c>
    </row>
    <row r="98" spans="1:8" ht="31.5">
      <c r="A98" s="121" t="s">
        <v>162</v>
      </c>
      <c r="B98" s="121" t="s">
        <v>177</v>
      </c>
      <c r="C98" s="121" t="s">
        <v>210</v>
      </c>
      <c r="D98" s="121"/>
      <c r="E98" s="122" t="s">
        <v>283</v>
      </c>
      <c r="F98" s="123">
        <f>F99</f>
        <v>3400</v>
      </c>
      <c r="G98" s="123">
        <f t="shared" ref="G98" si="41">G99</f>
        <v>2178.9299999999998</v>
      </c>
      <c r="H98" s="123">
        <f t="shared" si="28"/>
        <v>64.086176470588228</v>
      </c>
    </row>
    <row r="99" spans="1:8" s="232" customFormat="1" ht="31.5">
      <c r="A99" s="140" t="s">
        <v>162</v>
      </c>
      <c r="B99" s="140" t="s">
        <v>177</v>
      </c>
      <c r="C99" s="140" t="s">
        <v>210</v>
      </c>
      <c r="D99" s="140" t="s">
        <v>10</v>
      </c>
      <c r="E99" s="231" t="s">
        <v>160</v>
      </c>
      <c r="F99" s="229">
        <v>3400</v>
      </c>
      <c r="G99" s="229">
        <v>2178.9299999999998</v>
      </c>
      <c r="H99" s="229">
        <f t="shared" si="28"/>
        <v>64.086176470588228</v>
      </c>
    </row>
    <row r="100" spans="1:8" ht="47.25">
      <c r="A100" s="121" t="s">
        <v>162</v>
      </c>
      <c r="B100" s="121" t="s">
        <v>177</v>
      </c>
      <c r="C100" s="121" t="s">
        <v>211</v>
      </c>
      <c r="D100" s="121"/>
      <c r="E100" s="122" t="s">
        <v>284</v>
      </c>
      <c r="F100" s="123">
        <f>F101</f>
        <v>3800</v>
      </c>
      <c r="G100" s="123">
        <f t="shared" ref="G100" si="42">G101</f>
        <v>2260.6610000000001</v>
      </c>
      <c r="H100" s="123">
        <f t="shared" si="28"/>
        <v>59.491078947368422</v>
      </c>
    </row>
    <row r="101" spans="1:8" ht="31.5">
      <c r="A101" s="118" t="s">
        <v>162</v>
      </c>
      <c r="B101" s="118" t="s">
        <v>177</v>
      </c>
      <c r="C101" s="118" t="s">
        <v>211</v>
      </c>
      <c r="D101" s="118" t="s">
        <v>10</v>
      </c>
      <c r="E101" s="119" t="s">
        <v>160</v>
      </c>
      <c r="F101" s="120">
        <v>3800</v>
      </c>
      <c r="G101" s="120">
        <v>2260.6610000000001</v>
      </c>
      <c r="H101" s="120">
        <f t="shared" si="28"/>
        <v>59.491078947368422</v>
      </c>
    </row>
    <row r="102" spans="1:8" ht="173.25">
      <c r="A102" s="121" t="s">
        <v>162</v>
      </c>
      <c r="B102" s="121" t="s">
        <v>177</v>
      </c>
      <c r="C102" s="121" t="s">
        <v>212</v>
      </c>
      <c r="D102" s="121"/>
      <c r="E102" s="127" t="s">
        <v>285</v>
      </c>
      <c r="F102" s="123">
        <f>F103</f>
        <v>1286.5350000000001</v>
      </c>
      <c r="G102" s="123">
        <f t="shared" ref="G102" si="43">G103</f>
        <v>1286.5350000000001</v>
      </c>
      <c r="H102" s="123">
        <f t="shared" si="28"/>
        <v>100</v>
      </c>
    </row>
    <row r="103" spans="1:8" ht="31.5">
      <c r="A103" s="118" t="s">
        <v>162</v>
      </c>
      <c r="B103" s="118" t="s">
        <v>177</v>
      </c>
      <c r="C103" s="118" t="s">
        <v>212</v>
      </c>
      <c r="D103" s="118" t="s">
        <v>10</v>
      </c>
      <c r="E103" s="119" t="s">
        <v>160</v>
      </c>
      <c r="F103" s="120">
        <v>1286.5350000000001</v>
      </c>
      <c r="G103" s="120">
        <v>1286.5350000000001</v>
      </c>
      <c r="H103" s="120">
        <f t="shared" si="28"/>
        <v>100</v>
      </c>
    </row>
    <row r="104" spans="1:8" ht="78.75">
      <c r="A104" s="121" t="s">
        <v>162</v>
      </c>
      <c r="B104" s="121" t="s">
        <v>177</v>
      </c>
      <c r="C104" s="121" t="s">
        <v>286</v>
      </c>
      <c r="D104" s="121"/>
      <c r="E104" s="122" t="s">
        <v>287</v>
      </c>
      <c r="F104" s="123">
        <f>F105</f>
        <v>10</v>
      </c>
      <c r="G104" s="123">
        <f t="shared" ref="G104" si="44">G105</f>
        <v>0</v>
      </c>
      <c r="H104" s="120">
        <f t="shared" si="28"/>
        <v>0</v>
      </c>
    </row>
    <row r="105" spans="1:8" ht="47.25">
      <c r="A105" s="113" t="s">
        <v>162</v>
      </c>
      <c r="B105" s="113" t="s">
        <v>177</v>
      </c>
      <c r="C105" s="113" t="s">
        <v>213</v>
      </c>
      <c r="D105" s="113"/>
      <c r="E105" s="114" t="s">
        <v>288</v>
      </c>
      <c r="F105" s="115">
        <f>F106</f>
        <v>10</v>
      </c>
      <c r="G105" s="115">
        <f t="shared" ref="G105" si="45">G106</f>
        <v>0</v>
      </c>
      <c r="H105" s="115">
        <f t="shared" si="28"/>
        <v>0</v>
      </c>
    </row>
    <row r="106" spans="1:8" ht="31.5">
      <c r="A106" s="118" t="s">
        <v>162</v>
      </c>
      <c r="B106" s="118" t="s">
        <v>177</v>
      </c>
      <c r="C106" s="118" t="s">
        <v>213</v>
      </c>
      <c r="D106" s="118" t="s">
        <v>10</v>
      </c>
      <c r="E106" s="119" t="s">
        <v>160</v>
      </c>
      <c r="F106" s="120">
        <v>10</v>
      </c>
      <c r="G106" s="120">
        <v>0</v>
      </c>
      <c r="H106" s="120">
        <f t="shared" si="28"/>
        <v>0</v>
      </c>
    </row>
    <row r="107" spans="1:8" ht="31.5">
      <c r="A107" s="121" t="s">
        <v>162</v>
      </c>
      <c r="B107" s="121" t="s">
        <v>176</v>
      </c>
      <c r="C107" s="121"/>
      <c r="D107" s="121"/>
      <c r="E107" s="122" t="s">
        <v>104</v>
      </c>
      <c r="F107" s="123">
        <f>F108</f>
        <v>655</v>
      </c>
      <c r="G107" s="123">
        <f t="shared" ref="G107" si="46">G108</f>
        <v>503.5</v>
      </c>
      <c r="H107" s="123">
        <f t="shared" si="28"/>
        <v>76.870229007633583</v>
      </c>
    </row>
    <row r="108" spans="1:8" ht="31.5">
      <c r="A108" s="113" t="s">
        <v>162</v>
      </c>
      <c r="B108" s="113" t="s">
        <v>176</v>
      </c>
      <c r="C108" s="113" t="s">
        <v>271</v>
      </c>
      <c r="D108" s="113"/>
      <c r="E108" s="114" t="s">
        <v>272</v>
      </c>
      <c r="F108" s="115">
        <f>F109</f>
        <v>655</v>
      </c>
      <c r="G108" s="115">
        <f t="shared" ref="G108" si="47">G109</f>
        <v>503.5</v>
      </c>
      <c r="H108" s="115">
        <f t="shared" si="28"/>
        <v>76.870229007633583</v>
      </c>
    </row>
    <row r="109" spans="1:8" ht="94.5">
      <c r="A109" s="113" t="s">
        <v>162</v>
      </c>
      <c r="B109" s="113" t="s">
        <v>176</v>
      </c>
      <c r="C109" s="113" t="s">
        <v>273</v>
      </c>
      <c r="D109" s="113"/>
      <c r="E109" s="114" t="s">
        <v>274</v>
      </c>
      <c r="F109" s="115">
        <f>F110</f>
        <v>655</v>
      </c>
      <c r="G109" s="115">
        <f t="shared" ref="G109" si="48">G110</f>
        <v>503.5</v>
      </c>
      <c r="H109" s="115">
        <f t="shared" si="28"/>
        <v>76.870229007633583</v>
      </c>
    </row>
    <row r="110" spans="1:8" ht="15.75">
      <c r="A110" s="113" t="s">
        <v>162</v>
      </c>
      <c r="B110" s="113" t="s">
        <v>176</v>
      </c>
      <c r="C110" s="113" t="s">
        <v>275</v>
      </c>
      <c r="D110" s="113"/>
      <c r="E110" s="114" t="s">
        <v>276</v>
      </c>
      <c r="F110" s="115">
        <f>F111</f>
        <v>655</v>
      </c>
      <c r="G110" s="115">
        <f t="shared" ref="G110" si="49">G111</f>
        <v>503.5</v>
      </c>
      <c r="H110" s="115">
        <f t="shared" si="28"/>
        <v>76.870229007633583</v>
      </c>
    </row>
    <row r="111" spans="1:8" ht="47.25">
      <c r="A111" s="113" t="s">
        <v>162</v>
      </c>
      <c r="B111" s="113" t="s">
        <v>176</v>
      </c>
      <c r="C111" s="113" t="s">
        <v>291</v>
      </c>
      <c r="D111" s="113"/>
      <c r="E111" s="114" t="s">
        <v>292</v>
      </c>
      <c r="F111" s="115">
        <f>F112+F114</f>
        <v>655</v>
      </c>
      <c r="G111" s="115">
        <f t="shared" ref="G111" si="50">G112+G114</f>
        <v>503.5</v>
      </c>
      <c r="H111" s="115">
        <f t="shared" si="28"/>
        <v>76.870229007633583</v>
      </c>
    </row>
    <row r="112" spans="1:8" ht="47.25">
      <c r="A112" s="118" t="s">
        <v>162</v>
      </c>
      <c r="B112" s="118" t="s">
        <v>176</v>
      </c>
      <c r="C112" s="118" t="s">
        <v>214</v>
      </c>
      <c r="D112" s="118"/>
      <c r="E112" s="119" t="s">
        <v>293</v>
      </c>
      <c r="F112" s="120">
        <f>F113</f>
        <v>5</v>
      </c>
      <c r="G112" s="120">
        <f t="shared" ref="G112" si="51">G113</f>
        <v>0</v>
      </c>
      <c r="H112" s="120">
        <f t="shared" si="28"/>
        <v>0</v>
      </c>
    </row>
    <row r="113" spans="1:8" s="232" customFormat="1" ht="31.5">
      <c r="A113" s="140" t="s">
        <v>162</v>
      </c>
      <c r="B113" s="140" t="s">
        <v>176</v>
      </c>
      <c r="C113" s="140" t="s">
        <v>214</v>
      </c>
      <c r="D113" s="140" t="s">
        <v>10</v>
      </c>
      <c r="E113" s="231" t="s">
        <v>160</v>
      </c>
      <c r="F113" s="229">
        <v>5</v>
      </c>
      <c r="G113" s="229">
        <v>0</v>
      </c>
      <c r="H113" s="229">
        <f t="shared" si="28"/>
        <v>0</v>
      </c>
    </row>
    <row r="114" spans="1:8" ht="31.5">
      <c r="A114" s="60" t="s">
        <v>162</v>
      </c>
      <c r="B114" s="60" t="s">
        <v>176</v>
      </c>
      <c r="C114" s="60" t="s">
        <v>215</v>
      </c>
      <c r="D114" s="60"/>
      <c r="E114" s="191" t="s">
        <v>294</v>
      </c>
      <c r="F114" s="192">
        <f>F115</f>
        <v>650</v>
      </c>
      <c r="G114" s="192">
        <f t="shared" ref="G114" si="52">G115</f>
        <v>503.5</v>
      </c>
      <c r="H114" s="192">
        <f t="shared" si="28"/>
        <v>77.461538461538453</v>
      </c>
    </row>
    <row r="115" spans="1:8" ht="31.5">
      <c r="A115" s="118" t="s">
        <v>162</v>
      </c>
      <c r="B115" s="118" t="s">
        <v>176</v>
      </c>
      <c r="C115" s="118" t="s">
        <v>215</v>
      </c>
      <c r="D115" s="118" t="s">
        <v>10</v>
      </c>
      <c r="E115" s="119" t="s">
        <v>160</v>
      </c>
      <c r="F115" s="120">
        <v>650</v>
      </c>
      <c r="G115" s="120">
        <v>503.5</v>
      </c>
      <c r="H115" s="120">
        <f t="shared" si="28"/>
        <v>77.461538461538453</v>
      </c>
    </row>
    <row r="116" spans="1:8" ht="31.5">
      <c r="A116" s="110" t="s">
        <v>174</v>
      </c>
      <c r="B116" s="110" t="s">
        <v>161</v>
      </c>
      <c r="C116" s="110"/>
      <c r="D116" s="110"/>
      <c r="E116" s="111" t="s">
        <v>105</v>
      </c>
      <c r="F116" s="126">
        <f>F117+F141+F150</f>
        <v>72566.060490000003</v>
      </c>
      <c r="G116" s="126">
        <f>G117+G141+G150</f>
        <v>61214.743070000004</v>
      </c>
      <c r="H116" s="126">
        <f t="shared" si="28"/>
        <v>84.35726379060597</v>
      </c>
    </row>
    <row r="117" spans="1:8" ht="18.75">
      <c r="A117" s="113" t="s">
        <v>174</v>
      </c>
      <c r="B117" s="113" t="s">
        <v>165</v>
      </c>
      <c r="C117" s="113"/>
      <c r="D117" s="113"/>
      <c r="E117" s="139" t="s">
        <v>106</v>
      </c>
      <c r="F117" s="126">
        <f>F118+F128</f>
        <v>33034.22249</v>
      </c>
      <c r="G117" s="126">
        <f>G118+G128</f>
        <v>31216.167000000001</v>
      </c>
      <c r="H117" s="126">
        <f t="shared" si="28"/>
        <v>94.496448370926984</v>
      </c>
    </row>
    <row r="118" spans="1:8" ht="31.5">
      <c r="A118" s="121" t="s">
        <v>174</v>
      </c>
      <c r="B118" s="121" t="s">
        <v>165</v>
      </c>
      <c r="C118" s="121" t="s">
        <v>240</v>
      </c>
      <c r="D118" s="121"/>
      <c r="E118" s="122" t="s">
        <v>241</v>
      </c>
      <c r="F118" s="123">
        <f>F119</f>
        <v>890.95</v>
      </c>
      <c r="G118" s="123">
        <f t="shared" ref="G118" si="53">G119</f>
        <v>368.86900000000003</v>
      </c>
      <c r="H118" s="123">
        <f t="shared" si="28"/>
        <v>41.401762163982269</v>
      </c>
    </row>
    <row r="119" spans="1:8" ht="15.75">
      <c r="A119" s="121" t="s">
        <v>174</v>
      </c>
      <c r="B119" s="121" t="s">
        <v>165</v>
      </c>
      <c r="C119" s="121" t="s">
        <v>257</v>
      </c>
      <c r="D119" s="121"/>
      <c r="E119" s="122" t="s">
        <v>258</v>
      </c>
      <c r="F119" s="123">
        <f>F120</f>
        <v>890.95</v>
      </c>
      <c r="G119" s="123">
        <f t="shared" ref="G119" si="54">G120</f>
        <v>368.86900000000003</v>
      </c>
      <c r="H119" s="123">
        <f t="shared" si="28"/>
        <v>41.401762163982269</v>
      </c>
    </row>
    <row r="120" spans="1:8" ht="15.75">
      <c r="A120" s="121" t="s">
        <v>174</v>
      </c>
      <c r="B120" s="121" t="s">
        <v>165</v>
      </c>
      <c r="C120" s="121" t="s">
        <v>259</v>
      </c>
      <c r="D120" s="121"/>
      <c r="E120" s="122" t="s">
        <v>11</v>
      </c>
      <c r="F120" s="123">
        <f>F121+F123+F126</f>
        <v>890.95</v>
      </c>
      <c r="G120" s="123">
        <f>G121+G123+G126</f>
        <v>368.86900000000003</v>
      </c>
      <c r="H120" s="123">
        <f t="shared" si="28"/>
        <v>41.401762163982269</v>
      </c>
    </row>
    <row r="121" spans="1:8" ht="31.5">
      <c r="A121" s="113" t="s">
        <v>174</v>
      </c>
      <c r="B121" s="113" t="s">
        <v>165</v>
      </c>
      <c r="C121" s="113" t="s">
        <v>260</v>
      </c>
      <c r="D121" s="113"/>
      <c r="E121" s="114" t="s">
        <v>261</v>
      </c>
      <c r="F121" s="115">
        <f>F122</f>
        <v>35</v>
      </c>
      <c r="G121" s="115">
        <f>G122</f>
        <v>26.25</v>
      </c>
      <c r="H121" s="115">
        <f t="shared" si="28"/>
        <v>75</v>
      </c>
    </row>
    <row r="122" spans="1:8" ht="47.25">
      <c r="A122" s="113" t="s">
        <v>174</v>
      </c>
      <c r="B122" s="113" t="s">
        <v>165</v>
      </c>
      <c r="C122" s="113" t="s">
        <v>216</v>
      </c>
      <c r="D122" s="113"/>
      <c r="E122" s="114" t="s">
        <v>295</v>
      </c>
      <c r="F122" s="115">
        <v>35</v>
      </c>
      <c r="G122" s="115">
        <v>26.25</v>
      </c>
      <c r="H122" s="115">
        <f t="shared" si="28"/>
        <v>75</v>
      </c>
    </row>
    <row r="123" spans="1:8" ht="15.75">
      <c r="A123" s="124" t="s">
        <v>174</v>
      </c>
      <c r="B123" s="124" t="s">
        <v>165</v>
      </c>
      <c r="C123" s="124" t="s">
        <v>266</v>
      </c>
      <c r="D123" s="124"/>
      <c r="E123" s="125" t="s">
        <v>267</v>
      </c>
      <c r="F123" s="126">
        <f>F124</f>
        <v>632.52</v>
      </c>
      <c r="G123" s="126">
        <f t="shared" ref="G123" si="55">G124</f>
        <v>175.047</v>
      </c>
      <c r="H123" s="115">
        <f t="shared" si="28"/>
        <v>27.674539935496114</v>
      </c>
    </row>
    <row r="124" spans="1:8" ht="63">
      <c r="A124" s="113" t="s">
        <v>174</v>
      </c>
      <c r="B124" s="113" t="s">
        <v>165</v>
      </c>
      <c r="C124" s="113" t="s">
        <v>217</v>
      </c>
      <c r="D124" s="113"/>
      <c r="E124" s="114" t="s">
        <v>296</v>
      </c>
      <c r="F124" s="115">
        <f>F125</f>
        <v>632.52</v>
      </c>
      <c r="G124" s="115">
        <f t="shared" ref="G124" si="56">G125</f>
        <v>175.047</v>
      </c>
      <c r="H124" s="115">
        <f t="shared" si="28"/>
        <v>27.674539935496114</v>
      </c>
    </row>
    <row r="125" spans="1:8" ht="15.75">
      <c r="A125" s="113" t="s">
        <v>174</v>
      </c>
      <c r="B125" s="113" t="s">
        <v>165</v>
      </c>
      <c r="C125" s="113" t="s">
        <v>217</v>
      </c>
      <c r="D125" s="113" t="s">
        <v>10</v>
      </c>
      <c r="E125" s="114" t="s">
        <v>160</v>
      </c>
      <c r="F125" s="115">
        <v>632.52</v>
      </c>
      <c r="G125" s="115">
        <v>175.047</v>
      </c>
      <c r="H125" s="115">
        <f t="shared" si="28"/>
        <v>27.674539935496114</v>
      </c>
    </row>
    <row r="126" spans="1:8" ht="15.75">
      <c r="A126" s="121" t="s">
        <v>174</v>
      </c>
      <c r="B126" s="121" t="s">
        <v>165</v>
      </c>
      <c r="C126" s="121" t="s">
        <v>297</v>
      </c>
      <c r="D126" s="121"/>
      <c r="E126" s="122" t="s">
        <v>298</v>
      </c>
      <c r="F126" s="123">
        <f>F127</f>
        <v>223.43</v>
      </c>
      <c r="G126" s="123">
        <f>G127</f>
        <v>167.572</v>
      </c>
      <c r="H126" s="123">
        <f t="shared" si="28"/>
        <v>74.999776216264607</v>
      </c>
    </row>
    <row r="127" spans="1:8" ht="63">
      <c r="A127" s="113" t="s">
        <v>174</v>
      </c>
      <c r="B127" s="113" t="s">
        <v>165</v>
      </c>
      <c r="C127" s="113" t="s">
        <v>380</v>
      </c>
      <c r="D127" s="113"/>
      <c r="E127" s="114" t="s">
        <v>299</v>
      </c>
      <c r="F127" s="115">
        <v>223.43</v>
      </c>
      <c r="G127" s="115">
        <v>167.572</v>
      </c>
      <c r="H127" s="115">
        <f t="shared" si="28"/>
        <v>74.999776216264607</v>
      </c>
    </row>
    <row r="128" spans="1:8" ht="31.5">
      <c r="A128" s="121" t="s">
        <v>174</v>
      </c>
      <c r="B128" s="121" t="s">
        <v>165</v>
      </c>
      <c r="C128" s="121" t="s">
        <v>271</v>
      </c>
      <c r="D128" s="121"/>
      <c r="E128" s="122" t="s">
        <v>272</v>
      </c>
      <c r="F128" s="123">
        <f>F129+F134+F138</f>
        <v>32143.272489999999</v>
      </c>
      <c r="G128" s="123">
        <f>G129+G134+G138</f>
        <v>30847.298000000003</v>
      </c>
      <c r="H128" s="123">
        <f t="shared" si="28"/>
        <v>95.968131463891297</v>
      </c>
    </row>
    <row r="129" spans="1:10" ht="94.5">
      <c r="A129" s="113" t="s">
        <v>174</v>
      </c>
      <c r="B129" s="113" t="s">
        <v>165</v>
      </c>
      <c r="C129" s="113" t="s">
        <v>273</v>
      </c>
      <c r="D129" s="113"/>
      <c r="E129" s="114" t="s">
        <v>274</v>
      </c>
      <c r="F129" s="115">
        <f t="shared" ref="F129:G131" si="57">F130</f>
        <v>1270.95</v>
      </c>
      <c r="G129" s="115">
        <f t="shared" si="57"/>
        <v>847.3</v>
      </c>
      <c r="H129" s="115">
        <f t="shared" si="28"/>
        <v>66.666666666666657</v>
      </c>
    </row>
    <row r="130" spans="1:10" ht="15.75">
      <c r="A130" s="113" t="s">
        <v>174</v>
      </c>
      <c r="B130" s="113" t="s">
        <v>165</v>
      </c>
      <c r="C130" s="113" t="s">
        <v>275</v>
      </c>
      <c r="D130" s="113"/>
      <c r="E130" s="114" t="s">
        <v>276</v>
      </c>
      <c r="F130" s="115">
        <f t="shared" si="57"/>
        <v>1270.95</v>
      </c>
      <c r="G130" s="115">
        <f t="shared" si="57"/>
        <v>847.3</v>
      </c>
      <c r="H130" s="115">
        <f t="shared" si="28"/>
        <v>66.666666666666657</v>
      </c>
    </row>
    <row r="131" spans="1:10" ht="63">
      <c r="A131" s="113" t="s">
        <v>174</v>
      </c>
      <c r="B131" s="113" t="s">
        <v>165</v>
      </c>
      <c r="C131" s="113" t="s">
        <v>281</v>
      </c>
      <c r="D131" s="113"/>
      <c r="E131" s="114" t="s">
        <v>282</v>
      </c>
      <c r="F131" s="115">
        <f t="shared" si="57"/>
        <v>1270.95</v>
      </c>
      <c r="G131" s="115">
        <f t="shared" si="57"/>
        <v>847.3</v>
      </c>
      <c r="H131" s="115">
        <f t="shared" si="28"/>
        <v>66.666666666666657</v>
      </c>
      <c r="J131" s="3"/>
    </row>
    <row r="132" spans="1:10" ht="63">
      <c r="A132" s="113" t="s">
        <v>174</v>
      </c>
      <c r="B132" s="113" t="s">
        <v>165</v>
      </c>
      <c r="C132" s="113" t="s">
        <v>218</v>
      </c>
      <c r="D132" s="113"/>
      <c r="E132" s="114" t="s">
        <v>300</v>
      </c>
      <c r="F132" s="115">
        <f>F133</f>
        <v>1270.95</v>
      </c>
      <c r="G132" s="115">
        <f t="shared" ref="G132" si="58">G133</f>
        <v>847.3</v>
      </c>
      <c r="H132" s="115">
        <f t="shared" si="28"/>
        <v>66.666666666666657</v>
      </c>
    </row>
    <row r="133" spans="1:10" ht="31.5">
      <c r="A133" s="118" t="s">
        <v>174</v>
      </c>
      <c r="B133" s="118" t="s">
        <v>165</v>
      </c>
      <c r="C133" s="118" t="s">
        <v>218</v>
      </c>
      <c r="D133" s="118" t="s">
        <v>10</v>
      </c>
      <c r="E133" s="119" t="s">
        <v>160</v>
      </c>
      <c r="F133" s="120">
        <v>1270.95</v>
      </c>
      <c r="G133" s="120">
        <v>847.3</v>
      </c>
      <c r="H133" s="120">
        <f t="shared" si="28"/>
        <v>66.666666666666657</v>
      </c>
    </row>
    <row r="134" spans="1:10" ht="31.5">
      <c r="A134" s="131" t="s">
        <v>174</v>
      </c>
      <c r="B134" s="131" t="s">
        <v>165</v>
      </c>
      <c r="C134" s="131" t="s">
        <v>322</v>
      </c>
      <c r="D134" s="121"/>
      <c r="E134" s="132" t="s">
        <v>360</v>
      </c>
      <c r="F134" s="133">
        <f>F135</f>
        <v>27287.359959999998</v>
      </c>
      <c r="G134" s="133">
        <f>G135</f>
        <v>26443.776000000002</v>
      </c>
      <c r="H134" s="174">
        <f t="shared" si="28"/>
        <v>96.908517492214017</v>
      </c>
    </row>
    <row r="135" spans="1:10" ht="47.25">
      <c r="A135" s="113" t="s">
        <v>174</v>
      </c>
      <c r="B135" s="113" t="s">
        <v>165</v>
      </c>
      <c r="C135" s="128" t="s">
        <v>404</v>
      </c>
      <c r="D135" s="113"/>
      <c r="E135" s="129" t="s">
        <v>406</v>
      </c>
      <c r="F135" s="130">
        <f>F136+F137</f>
        <v>27287.359959999998</v>
      </c>
      <c r="G135" s="130">
        <f>G136+G137</f>
        <v>26443.776000000002</v>
      </c>
      <c r="H135" s="115">
        <f>G135/F135*100</f>
        <v>96.908517492214017</v>
      </c>
    </row>
    <row r="136" spans="1:10" ht="47.25">
      <c r="A136" s="113" t="s">
        <v>174</v>
      </c>
      <c r="B136" s="113" t="s">
        <v>165</v>
      </c>
      <c r="C136" s="185" t="s">
        <v>404</v>
      </c>
      <c r="D136" s="113" t="s">
        <v>175</v>
      </c>
      <c r="E136" s="184" t="s">
        <v>409</v>
      </c>
      <c r="F136" s="186">
        <v>27019.478999999999</v>
      </c>
      <c r="G136" s="115">
        <v>26187.86016</v>
      </c>
      <c r="H136" s="115">
        <f t="shared" si="28"/>
        <v>96.922150719486496</v>
      </c>
    </row>
    <row r="137" spans="1:10" ht="47.25">
      <c r="A137" s="113" t="s">
        <v>174</v>
      </c>
      <c r="B137" s="113" t="s">
        <v>165</v>
      </c>
      <c r="C137" s="185" t="s">
        <v>410</v>
      </c>
      <c r="D137" s="113" t="s">
        <v>175</v>
      </c>
      <c r="E137" s="184" t="s">
        <v>409</v>
      </c>
      <c r="F137" s="186">
        <f>267.43344+0.44752</f>
        <v>267.88096000000002</v>
      </c>
      <c r="G137" s="115">
        <v>255.91584</v>
      </c>
      <c r="H137" s="115">
        <f t="shared" si="28"/>
        <v>95.533419023136247</v>
      </c>
    </row>
    <row r="138" spans="1:10" ht="31.5">
      <c r="A138" s="121" t="s">
        <v>174</v>
      </c>
      <c r="B138" s="121" t="s">
        <v>165</v>
      </c>
      <c r="C138" s="131" t="s">
        <v>289</v>
      </c>
      <c r="D138" s="113"/>
      <c r="E138" s="132" t="s">
        <v>290</v>
      </c>
      <c r="F138" s="133">
        <f>F139</f>
        <v>3584.9625299999998</v>
      </c>
      <c r="G138" s="133">
        <f>G139</f>
        <v>3556.2219999999998</v>
      </c>
      <c r="H138" s="126">
        <f t="shared" si="28"/>
        <v>99.198303196770084</v>
      </c>
    </row>
    <row r="139" spans="1:10" ht="47.25">
      <c r="A139" s="113" t="s">
        <v>174</v>
      </c>
      <c r="B139" s="113" t="s">
        <v>165</v>
      </c>
      <c r="C139" s="128" t="s">
        <v>413</v>
      </c>
      <c r="D139" s="128"/>
      <c r="E139" s="129" t="s">
        <v>406</v>
      </c>
      <c r="F139" s="221">
        <f>F140</f>
        <v>3584.9625299999998</v>
      </c>
      <c r="G139" s="221">
        <f>G140</f>
        <v>3556.2219999999998</v>
      </c>
      <c r="H139" s="115">
        <f t="shared" si="28"/>
        <v>99.198303196770084</v>
      </c>
    </row>
    <row r="140" spans="1:10" ht="47.25">
      <c r="A140" s="113" t="s">
        <v>174</v>
      </c>
      <c r="B140" s="113" t="s">
        <v>165</v>
      </c>
      <c r="C140" s="185" t="s">
        <v>413</v>
      </c>
      <c r="D140" s="185" t="s">
        <v>405</v>
      </c>
      <c r="E140" s="184" t="s">
        <v>409</v>
      </c>
      <c r="F140" s="186">
        <v>3584.9625299999998</v>
      </c>
      <c r="G140" s="120">
        <f>35.562+3520.66</f>
        <v>3556.2219999999998</v>
      </c>
      <c r="H140" s="120">
        <f t="shared" si="28"/>
        <v>99.198303196770084</v>
      </c>
    </row>
    <row r="141" spans="1:10" ht="15.75">
      <c r="A141" s="121" t="s">
        <v>174</v>
      </c>
      <c r="B141" s="121" t="s">
        <v>158</v>
      </c>
      <c r="C141" s="131"/>
      <c r="D141" s="121"/>
      <c r="E141" s="122" t="s">
        <v>107</v>
      </c>
      <c r="F141" s="123">
        <f>F142</f>
        <v>224.86</v>
      </c>
      <c r="G141" s="123">
        <f>G142</f>
        <v>108.75399999999999</v>
      </c>
      <c r="H141" s="123">
        <f t="shared" ref="H141:H194" si="59">G141/F141*100</f>
        <v>48.365205016454674</v>
      </c>
    </row>
    <row r="142" spans="1:10" ht="31.5">
      <c r="A142" s="121" t="s">
        <v>174</v>
      </c>
      <c r="B142" s="121" t="s">
        <v>158</v>
      </c>
      <c r="C142" s="121" t="s">
        <v>240</v>
      </c>
      <c r="D142" s="121"/>
      <c r="E142" s="122" t="s">
        <v>241</v>
      </c>
      <c r="F142" s="123">
        <f>F143</f>
        <v>224.86</v>
      </c>
      <c r="G142" s="123">
        <f t="shared" ref="G142" si="60">G143</f>
        <v>108.75399999999999</v>
      </c>
      <c r="H142" s="115">
        <f t="shared" si="59"/>
        <v>48.365205016454674</v>
      </c>
    </row>
    <row r="143" spans="1:10" ht="15.75">
      <c r="A143" s="121" t="s">
        <v>174</v>
      </c>
      <c r="B143" s="121" t="s">
        <v>158</v>
      </c>
      <c r="C143" s="121" t="s">
        <v>257</v>
      </c>
      <c r="D143" s="121"/>
      <c r="E143" s="122" t="s">
        <v>258</v>
      </c>
      <c r="F143" s="123">
        <f>F144</f>
        <v>224.86</v>
      </c>
      <c r="G143" s="123">
        <f t="shared" ref="G143" si="61">G144</f>
        <v>108.75399999999999</v>
      </c>
      <c r="H143" s="115">
        <f t="shared" si="59"/>
        <v>48.365205016454674</v>
      </c>
    </row>
    <row r="144" spans="1:10" ht="15.75">
      <c r="A144" s="121" t="s">
        <v>174</v>
      </c>
      <c r="B144" s="121" t="s">
        <v>158</v>
      </c>
      <c r="C144" s="121" t="s">
        <v>259</v>
      </c>
      <c r="D144" s="121"/>
      <c r="E144" s="122" t="s">
        <v>11</v>
      </c>
      <c r="F144" s="123">
        <f>F145+F147</f>
        <v>224.86</v>
      </c>
      <c r="G144" s="123">
        <f t="shared" ref="G144" si="62">G145+G147</f>
        <v>108.75399999999999</v>
      </c>
      <c r="H144" s="115">
        <f t="shared" si="59"/>
        <v>48.365205016454674</v>
      </c>
    </row>
    <row r="145" spans="1:8" ht="31.5">
      <c r="A145" s="118" t="s">
        <v>174</v>
      </c>
      <c r="B145" s="118" t="s">
        <v>158</v>
      </c>
      <c r="C145" s="118" t="s">
        <v>260</v>
      </c>
      <c r="D145" s="118"/>
      <c r="E145" s="119" t="s">
        <v>261</v>
      </c>
      <c r="F145" s="120">
        <f>F146</f>
        <v>124.86</v>
      </c>
      <c r="G145" s="120">
        <f>G146</f>
        <v>93.644999999999996</v>
      </c>
      <c r="H145" s="115">
        <f t="shared" si="59"/>
        <v>75</v>
      </c>
    </row>
    <row r="146" spans="1:8" ht="78.75">
      <c r="A146" s="113" t="s">
        <v>174</v>
      </c>
      <c r="B146" s="113" t="s">
        <v>158</v>
      </c>
      <c r="C146" s="113" t="s">
        <v>219</v>
      </c>
      <c r="D146" s="113" t="s">
        <v>415</v>
      </c>
      <c r="E146" s="114" t="s">
        <v>301</v>
      </c>
      <c r="F146" s="115">
        <v>124.86</v>
      </c>
      <c r="G146" s="115">
        <v>93.644999999999996</v>
      </c>
      <c r="H146" s="115">
        <f t="shared" si="59"/>
        <v>75</v>
      </c>
    </row>
    <row r="147" spans="1:8" ht="15.75">
      <c r="A147" s="118" t="s">
        <v>174</v>
      </c>
      <c r="B147" s="118" t="s">
        <v>158</v>
      </c>
      <c r="C147" s="118" t="s">
        <v>266</v>
      </c>
      <c r="D147" s="118"/>
      <c r="E147" s="119" t="s">
        <v>267</v>
      </c>
      <c r="F147" s="120">
        <f>F148</f>
        <v>100</v>
      </c>
      <c r="G147" s="120">
        <f t="shared" ref="G147" si="63">G148</f>
        <v>15.109</v>
      </c>
      <c r="H147" s="115">
        <f t="shared" si="59"/>
        <v>15.109</v>
      </c>
    </row>
    <row r="148" spans="1:8" ht="63">
      <c r="A148" s="113" t="s">
        <v>174</v>
      </c>
      <c r="B148" s="113" t="s">
        <v>158</v>
      </c>
      <c r="C148" s="113" t="s">
        <v>217</v>
      </c>
      <c r="D148" s="113"/>
      <c r="E148" s="114" t="s">
        <v>296</v>
      </c>
      <c r="F148" s="115">
        <f>F149</f>
        <v>100</v>
      </c>
      <c r="G148" s="115">
        <f t="shared" ref="G148" si="64">G149</f>
        <v>15.109</v>
      </c>
      <c r="H148" s="115">
        <f t="shared" si="59"/>
        <v>15.109</v>
      </c>
    </row>
    <row r="149" spans="1:8" ht="15.75">
      <c r="A149" s="113" t="s">
        <v>174</v>
      </c>
      <c r="B149" s="113" t="s">
        <v>158</v>
      </c>
      <c r="C149" s="113" t="s">
        <v>217</v>
      </c>
      <c r="D149" s="113" t="s">
        <v>156</v>
      </c>
      <c r="E149" s="114" t="s">
        <v>168</v>
      </c>
      <c r="F149" s="115">
        <v>100</v>
      </c>
      <c r="G149" s="115">
        <v>15.109</v>
      </c>
      <c r="H149" s="115">
        <f t="shared" si="59"/>
        <v>15.109</v>
      </c>
    </row>
    <row r="150" spans="1:8" ht="15.75">
      <c r="A150" s="121" t="s">
        <v>174</v>
      </c>
      <c r="B150" s="121" t="s">
        <v>173</v>
      </c>
      <c r="C150" s="121"/>
      <c r="D150" s="121"/>
      <c r="E150" s="122" t="s">
        <v>108</v>
      </c>
      <c r="F150" s="123">
        <f>F151</f>
        <v>39306.977999999996</v>
      </c>
      <c r="G150" s="123">
        <f t="shared" ref="G150:G151" si="65">G151</f>
        <v>29889.822070000002</v>
      </c>
      <c r="H150" s="123">
        <f t="shared" si="59"/>
        <v>76.042025082671088</v>
      </c>
    </row>
    <row r="151" spans="1:8" ht="31.5">
      <c r="A151" s="121" t="s">
        <v>174</v>
      </c>
      <c r="B151" s="121" t="s">
        <v>173</v>
      </c>
      <c r="C151" s="121" t="s">
        <v>271</v>
      </c>
      <c r="D151" s="121"/>
      <c r="E151" s="122" t="s">
        <v>272</v>
      </c>
      <c r="F151" s="123">
        <f>F152</f>
        <v>39306.977999999996</v>
      </c>
      <c r="G151" s="123">
        <f t="shared" si="65"/>
        <v>29889.822070000002</v>
      </c>
      <c r="H151" s="123">
        <f t="shared" si="59"/>
        <v>76.042025082671088</v>
      </c>
    </row>
    <row r="152" spans="1:8" ht="110.25">
      <c r="A152" s="121" t="s">
        <v>174</v>
      </c>
      <c r="B152" s="121" t="s">
        <v>173</v>
      </c>
      <c r="C152" s="121" t="s">
        <v>273</v>
      </c>
      <c r="D152" s="121"/>
      <c r="E152" s="122" t="s">
        <v>274</v>
      </c>
      <c r="F152" s="123">
        <f>F153+F167</f>
        <v>39306.977999999996</v>
      </c>
      <c r="G152" s="123">
        <f>G153+G167</f>
        <v>29889.822070000002</v>
      </c>
      <c r="H152" s="123">
        <f t="shared" si="59"/>
        <v>76.042025082671088</v>
      </c>
    </row>
    <row r="153" spans="1:8" ht="31.5">
      <c r="A153" s="121" t="s">
        <v>174</v>
      </c>
      <c r="B153" s="121" t="s">
        <v>173</v>
      </c>
      <c r="C153" s="121" t="s">
        <v>275</v>
      </c>
      <c r="D153" s="121"/>
      <c r="E153" s="122" t="s">
        <v>276</v>
      </c>
      <c r="F153" s="123">
        <f>F154</f>
        <v>21757.960069999997</v>
      </c>
      <c r="G153" s="123">
        <f>G154</f>
        <v>17058.79407</v>
      </c>
      <c r="H153" s="123">
        <f t="shared" si="59"/>
        <v>78.402543322619493</v>
      </c>
    </row>
    <row r="154" spans="1:8" ht="78.75">
      <c r="A154" s="124" t="s">
        <v>174</v>
      </c>
      <c r="B154" s="124" t="s">
        <v>173</v>
      </c>
      <c r="C154" s="124" t="s">
        <v>281</v>
      </c>
      <c r="D154" s="124"/>
      <c r="E154" s="125" t="s">
        <v>282</v>
      </c>
      <c r="F154" s="126">
        <f>F155+F159+F161+F163+F165</f>
        <v>21757.960069999997</v>
      </c>
      <c r="G154" s="126">
        <f>G155+G159+G161+G163+G165</f>
        <v>17058.79407</v>
      </c>
      <c r="H154" s="123">
        <f t="shared" si="59"/>
        <v>78.402543322619493</v>
      </c>
    </row>
    <row r="155" spans="1:8" ht="15.75">
      <c r="A155" s="118" t="s">
        <v>174</v>
      </c>
      <c r="B155" s="118" t="s">
        <v>173</v>
      </c>
      <c r="C155" s="118" t="s">
        <v>221</v>
      </c>
      <c r="D155" s="118"/>
      <c r="E155" s="119" t="s">
        <v>302</v>
      </c>
      <c r="F155" s="120">
        <f>F156+F157+F158</f>
        <v>7554.1</v>
      </c>
      <c r="G155" s="120">
        <f>G156+G157+G158</f>
        <v>4889.942</v>
      </c>
      <c r="H155" s="115">
        <f t="shared" si="59"/>
        <v>64.732291073721555</v>
      </c>
    </row>
    <row r="156" spans="1:8" ht="15.75">
      <c r="A156" s="113" t="s">
        <v>174</v>
      </c>
      <c r="B156" s="113" t="s">
        <v>173</v>
      </c>
      <c r="C156" s="113" t="s">
        <v>221</v>
      </c>
      <c r="D156" s="113" t="s">
        <v>10</v>
      </c>
      <c r="E156" s="114" t="s">
        <v>160</v>
      </c>
      <c r="F156" s="115">
        <v>4044.1</v>
      </c>
      <c r="G156" s="115">
        <v>3102.2840000000001</v>
      </c>
      <c r="H156" s="115">
        <f t="shared" si="59"/>
        <v>76.711357285922716</v>
      </c>
    </row>
    <row r="157" spans="1:8" ht="15.75">
      <c r="A157" s="113" t="s">
        <v>174</v>
      </c>
      <c r="B157" s="113" t="s">
        <v>173</v>
      </c>
      <c r="C157" s="113" t="s">
        <v>221</v>
      </c>
      <c r="D157" s="113" t="s">
        <v>156</v>
      </c>
      <c r="E157" s="114" t="s">
        <v>168</v>
      </c>
      <c r="F157" s="115">
        <v>3500</v>
      </c>
      <c r="G157" s="115">
        <v>1785.768</v>
      </c>
      <c r="H157" s="115">
        <f t="shared" si="59"/>
        <v>51.021942857142854</v>
      </c>
    </row>
    <row r="158" spans="1:8" ht="15.75">
      <c r="A158" s="113" t="s">
        <v>174</v>
      </c>
      <c r="B158" s="113" t="s">
        <v>173</v>
      </c>
      <c r="C158" s="113" t="s">
        <v>221</v>
      </c>
      <c r="D158" s="113" t="s">
        <v>341</v>
      </c>
      <c r="E158" s="114" t="s">
        <v>427</v>
      </c>
      <c r="F158" s="115">
        <v>10</v>
      </c>
      <c r="G158" s="115">
        <v>1.89</v>
      </c>
      <c r="H158" s="115">
        <f t="shared" si="59"/>
        <v>18.899999999999999</v>
      </c>
    </row>
    <row r="159" spans="1:8" ht="31.5">
      <c r="A159" s="118" t="s">
        <v>174</v>
      </c>
      <c r="B159" s="118" t="s">
        <v>173</v>
      </c>
      <c r="C159" s="118" t="s">
        <v>222</v>
      </c>
      <c r="D159" s="118"/>
      <c r="E159" s="119" t="s">
        <v>303</v>
      </c>
      <c r="F159" s="120">
        <f>F160</f>
        <v>200</v>
      </c>
      <c r="G159" s="120">
        <f t="shared" ref="G159" si="66">G160</f>
        <v>200</v>
      </c>
      <c r="H159" s="115">
        <f t="shared" si="59"/>
        <v>100</v>
      </c>
    </row>
    <row r="160" spans="1:8" ht="15.75">
      <c r="A160" s="113" t="s">
        <v>174</v>
      </c>
      <c r="B160" s="113" t="s">
        <v>173</v>
      </c>
      <c r="C160" s="113" t="s">
        <v>222</v>
      </c>
      <c r="D160" s="113" t="s">
        <v>10</v>
      </c>
      <c r="E160" s="114" t="s">
        <v>160</v>
      </c>
      <c r="F160" s="115">
        <v>200</v>
      </c>
      <c r="G160" s="115">
        <v>200</v>
      </c>
      <c r="H160" s="115">
        <f t="shared" si="59"/>
        <v>100</v>
      </c>
    </row>
    <row r="161" spans="1:8" ht="31.5">
      <c r="A161" s="118" t="s">
        <v>174</v>
      </c>
      <c r="B161" s="60" t="s">
        <v>173</v>
      </c>
      <c r="C161" s="60" t="s">
        <v>223</v>
      </c>
      <c r="D161" s="60"/>
      <c r="E161" s="191" t="s">
        <v>304</v>
      </c>
      <c r="F161" s="192">
        <f>F162</f>
        <v>9614.4959999999992</v>
      </c>
      <c r="G161" s="192">
        <f>G162</f>
        <v>7579.4880000000003</v>
      </c>
      <c r="H161" s="115">
        <f t="shared" si="59"/>
        <v>78.833960719313851</v>
      </c>
    </row>
    <row r="162" spans="1:8" ht="31.5">
      <c r="A162" s="118" t="s">
        <v>174</v>
      </c>
      <c r="B162" s="118" t="s">
        <v>173</v>
      </c>
      <c r="C162" s="118" t="s">
        <v>223</v>
      </c>
      <c r="D162" s="118" t="s">
        <v>10</v>
      </c>
      <c r="E162" s="119" t="s">
        <v>160</v>
      </c>
      <c r="F162" s="120">
        <v>9614.4959999999992</v>
      </c>
      <c r="G162" s="120">
        <v>7579.4880000000003</v>
      </c>
      <c r="H162" s="120">
        <f t="shared" si="59"/>
        <v>78.833960719313851</v>
      </c>
    </row>
    <row r="163" spans="1:8" ht="141.75">
      <c r="A163" s="113" t="s">
        <v>174</v>
      </c>
      <c r="B163" s="113" t="s">
        <v>173</v>
      </c>
      <c r="C163" s="113" t="s">
        <v>225</v>
      </c>
      <c r="D163" s="113"/>
      <c r="E163" s="117" t="s">
        <v>305</v>
      </c>
      <c r="F163" s="115">
        <f>F164</f>
        <v>1989.3650700000001</v>
      </c>
      <c r="G163" s="115">
        <f t="shared" ref="G163" si="67">G164</f>
        <v>1989.3650700000001</v>
      </c>
      <c r="H163" s="115">
        <f t="shared" si="59"/>
        <v>100</v>
      </c>
    </row>
    <row r="164" spans="1:8" ht="31.5">
      <c r="A164" s="118" t="s">
        <v>174</v>
      </c>
      <c r="B164" s="118" t="s">
        <v>173</v>
      </c>
      <c r="C164" s="118" t="s">
        <v>225</v>
      </c>
      <c r="D164" s="118" t="s">
        <v>10</v>
      </c>
      <c r="E164" s="119" t="s">
        <v>160</v>
      </c>
      <c r="F164" s="120">
        <v>1989.3650700000001</v>
      </c>
      <c r="G164" s="120">
        <v>1989.3650700000001</v>
      </c>
      <c r="H164" s="120">
        <f t="shared" si="59"/>
        <v>100</v>
      </c>
    </row>
    <row r="165" spans="1:8" ht="63">
      <c r="A165" s="113" t="s">
        <v>174</v>
      </c>
      <c r="B165" s="113" t="s">
        <v>173</v>
      </c>
      <c r="C165" s="113" t="s">
        <v>226</v>
      </c>
      <c r="D165" s="113"/>
      <c r="E165" s="114" t="s">
        <v>306</v>
      </c>
      <c r="F165" s="115">
        <f>F166</f>
        <v>2399.9989999999998</v>
      </c>
      <c r="G165" s="115">
        <f t="shared" ref="G165" si="68">G166</f>
        <v>2399.9989999999998</v>
      </c>
      <c r="H165" s="115">
        <f t="shared" si="59"/>
        <v>100</v>
      </c>
    </row>
    <row r="166" spans="1:8" ht="31.5">
      <c r="A166" s="118" t="s">
        <v>174</v>
      </c>
      <c r="B166" s="118" t="s">
        <v>173</v>
      </c>
      <c r="C166" s="118" t="s">
        <v>226</v>
      </c>
      <c r="D166" s="118" t="s">
        <v>10</v>
      </c>
      <c r="E166" s="119" t="s">
        <v>160</v>
      </c>
      <c r="F166" s="120">
        <v>2399.9989999999998</v>
      </c>
      <c r="G166" s="120">
        <v>2399.9989999999998</v>
      </c>
      <c r="H166" s="115">
        <f t="shared" si="59"/>
        <v>100</v>
      </c>
    </row>
    <row r="167" spans="1:8" ht="31.5">
      <c r="A167" s="121" t="s">
        <v>174</v>
      </c>
      <c r="B167" s="121" t="s">
        <v>173</v>
      </c>
      <c r="C167" s="121" t="s">
        <v>289</v>
      </c>
      <c r="D167" s="121"/>
      <c r="E167" s="122" t="s">
        <v>290</v>
      </c>
      <c r="F167" s="123">
        <f>F168+F171</f>
        <v>17549.017929999998</v>
      </c>
      <c r="G167" s="123">
        <f>G168+G171</f>
        <v>12831.028</v>
      </c>
      <c r="H167" s="123">
        <f t="shared" si="59"/>
        <v>73.115362074281052</v>
      </c>
    </row>
    <row r="168" spans="1:8" ht="63">
      <c r="A168" s="121" t="s">
        <v>174</v>
      </c>
      <c r="B168" s="121" t="s">
        <v>173</v>
      </c>
      <c r="C168" s="121" t="s">
        <v>307</v>
      </c>
      <c r="D168" s="121"/>
      <c r="E168" s="122" t="s">
        <v>308</v>
      </c>
      <c r="F168" s="123">
        <f>F169</f>
        <v>683.07692999999995</v>
      </c>
      <c r="G168" s="123">
        <f>G169</f>
        <v>476.18200000000002</v>
      </c>
      <c r="H168" s="123">
        <f t="shared" si="59"/>
        <v>69.7113281222951</v>
      </c>
    </row>
    <row r="169" spans="1:8" ht="63">
      <c r="A169" s="113" t="s">
        <v>174</v>
      </c>
      <c r="B169" s="113" t="s">
        <v>173</v>
      </c>
      <c r="C169" s="113" t="s">
        <v>224</v>
      </c>
      <c r="D169" s="113"/>
      <c r="E169" s="114" t="s">
        <v>309</v>
      </c>
      <c r="F169" s="115">
        <f>F170</f>
        <v>683.07692999999995</v>
      </c>
      <c r="G169" s="115">
        <f>G170</f>
        <v>476.18200000000002</v>
      </c>
      <c r="H169" s="115">
        <f t="shared" si="59"/>
        <v>69.7113281222951</v>
      </c>
    </row>
    <row r="170" spans="1:8" ht="15.75">
      <c r="A170" s="113" t="s">
        <v>174</v>
      </c>
      <c r="B170" s="113" t="s">
        <v>173</v>
      </c>
      <c r="C170" s="113" t="s">
        <v>224</v>
      </c>
      <c r="D170" s="113" t="s">
        <v>10</v>
      </c>
      <c r="E170" s="114" t="s">
        <v>160</v>
      </c>
      <c r="F170" s="115">
        <v>683.07692999999995</v>
      </c>
      <c r="G170" s="115">
        <v>476.18200000000002</v>
      </c>
      <c r="H170" s="115">
        <f t="shared" si="59"/>
        <v>69.7113281222951</v>
      </c>
    </row>
    <row r="171" spans="1:8" ht="78.75">
      <c r="A171" s="121" t="s">
        <v>174</v>
      </c>
      <c r="B171" s="121" t="s">
        <v>173</v>
      </c>
      <c r="C171" s="121" t="s">
        <v>322</v>
      </c>
      <c r="D171" s="121"/>
      <c r="E171" s="122" t="s">
        <v>324</v>
      </c>
      <c r="F171" s="123">
        <f>F172</f>
        <v>16865.940999999999</v>
      </c>
      <c r="G171" s="123">
        <f t="shared" ref="G171" si="69">G172</f>
        <v>12354.846</v>
      </c>
      <c r="H171" s="123">
        <f t="shared" si="59"/>
        <v>73.253226724794075</v>
      </c>
    </row>
    <row r="172" spans="1:8" ht="47.25">
      <c r="A172" s="113" t="s">
        <v>174</v>
      </c>
      <c r="B172" s="113" t="s">
        <v>173</v>
      </c>
      <c r="C172" s="113" t="s">
        <v>323</v>
      </c>
      <c r="D172" s="113"/>
      <c r="E172" s="134" t="s">
        <v>325</v>
      </c>
      <c r="F172" s="115">
        <f>F173</f>
        <v>16865.940999999999</v>
      </c>
      <c r="G172" s="115">
        <f t="shared" ref="G172" si="70">G173</f>
        <v>12354.846</v>
      </c>
      <c r="H172" s="115">
        <f t="shared" si="59"/>
        <v>73.253226724794075</v>
      </c>
    </row>
    <row r="173" spans="1:8" ht="15.75">
      <c r="A173" s="113" t="s">
        <v>174</v>
      </c>
      <c r="B173" s="113" t="s">
        <v>173</v>
      </c>
      <c r="C173" s="113" t="s">
        <v>323</v>
      </c>
      <c r="D173" s="113" t="s">
        <v>10</v>
      </c>
      <c r="E173" s="114" t="s">
        <v>160</v>
      </c>
      <c r="F173" s="115">
        <v>16865.940999999999</v>
      </c>
      <c r="G173" s="115">
        <v>12354.846</v>
      </c>
      <c r="H173" s="115">
        <f t="shared" si="59"/>
        <v>73.253226724794075</v>
      </c>
    </row>
    <row r="174" spans="1:8" ht="15.75">
      <c r="A174" s="110" t="s">
        <v>171</v>
      </c>
      <c r="B174" s="110" t="s">
        <v>161</v>
      </c>
      <c r="C174" s="110"/>
      <c r="D174" s="110"/>
      <c r="E174" s="111" t="s">
        <v>109</v>
      </c>
      <c r="F174" s="112">
        <f>F175</f>
        <v>657.5</v>
      </c>
      <c r="G174" s="112">
        <f t="shared" ref="G174" si="71">G175</f>
        <v>646.30899999999997</v>
      </c>
      <c r="H174" s="115">
        <f t="shared" si="59"/>
        <v>98.297946768060825</v>
      </c>
    </row>
    <row r="175" spans="1:8" ht="15.75">
      <c r="A175" s="124" t="s">
        <v>171</v>
      </c>
      <c r="B175" s="124" t="s">
        <v>171</v>
      </c>
      <c r="C175" s="124"/>
      <c r="D175" s="124"/>
      <c r="E175" s="125" t="s">
        <v>172</v>
      </c>
      <c r="F175" s="126">
        <f>F176</f>
        <v>657.5</v>
      </c>
      <c r="G175" s="126">
        <f t="shared" ref="G175" si="72">G176</f>
        <v>646.30899999999997</v>
      </c>
      <c r="H175" s="115">
        <f t="shared" si="59"/>
        <v>98.297946768060825</v>
      </c>
    </row>
    <row r="176" spans="1:8" ht="31.5">
      <c r="A176" s="124" t="s">
        <v>171</v>
      </c>
      <c r="B176" s="124" t="s">
        <v>171</v>
      </c>
      <c r="C176" s="124" t="s">
        <v>271</v>
      </c>
      <c r="D176" s="124"/>
      <c r="E176" s="125" t="s">
        <v>272</v>
      </c>
      <c r="F176" s="126">
        <f>F177</f>
        <v>657.5</v>
      </c>
      <c r="G176" s="126">
        <f t="shared" ref="G176" si="73">G177</f>
        <v>646.30899999999997</v>
      </c>
      <c r="H176" s="115">
        <f t="shared" si="59"/>
        <v>98.297946768060825</v>
      </c>
    </row>
    <row r="177" spans="1:8" ht="94.5">
      <c r="A177" s="113" t="s">
        <v>171</v>
      </c>
      <c r="B177" s="113" t="s">
        <v>171</v>
      </c>
      <c r="C177" s="113" t="s">
        <v>273</v>
      </c>
      <c r="D177" s="113"/>
      <c r="E177" s="114" t="s">
        <v>274</v>
      </c>
      <c r="F177" s="115">
        <f>F178</f>
        <v>657.5</v>
      </c>
      <c r="G177" s="115">
        <f t="shared" ref="G177" si="74">G178</f>
        <v>646.30899999999997</v>
      </c>
      <c r="H177" s="115">
        <f t="shared" si="59"/>
        <v>98.297946768060825</v>
      </c>
    </row>
    <row r="178" spans="1:8" ht="15.75">
      <c r="A178" s="113" t="s">
        <v>171</v>
      </c>
      <c r="B178" s="113" t="s">
        <v>171</v>
      </c>
      <c r="C178" s="113" t="s">
        <v>275</v>
      </c>
      <c r="D178" s="113"/>
      <c r="E178" s="114" t="s">
        <v>276</v>
      </c>
      <c r="F178" s="115">
        <f>F179</f>
        <v>657.5</v>
      </c>
      <c r="G178" s="115">
        <f t="shared" ref="G178" si="75">G179</f>
        <v>646.30899999999997</v>
      </c>
      <c r="H178" s="115">
        <f t="shared" si="59"/>
        <v>98.297946768060825</v>
      </c>
    </row>
    <row r="179" spans="1:8" ht="31.5">
      <c r="A179" s="113" t="s">
        <v>171</v>
      </c>
      <c r="B179" s="113" t="s">
        <v>171</v>
      </c>
      <c r="C179" s="113" t="s">
        <v>310</v>
      </c>
      <c r="D179" s="113"/>
      <c r="E179" s="114" t="s">
        <v>311</v>
      </c>
      <c r="F179" s="115">
        <f>F180+F182</f>
        <v>657.5</v>
      </c>
      <c r="G179" s="115">
        <f t="shared" ref="G179" si="76">G180+G182</f>
        <v>646.30899999999997</v>
      </c>
      <c r="H179" s="115">
        <f t="shared" si="59"/>
        <v>98.297946768060825</v>
      </c>
    </row>
    <row r="180" spans="1:8" ht="31.5">
      <c r="A180" s="113" t="s">
        <v>171</v>
      </c>
      <c r="B180" s="113" t="s">
        <v>171</v>
      </c>
      <c r="C180" s="113" t="s">
        <v>227</v>
      </c>
      <c r="D180" s="113"/>
      <c r="E180" s="114" t="s">
        <v>312</v>
      </c>
      <c r="F180" s="115">
        <f>F181</f>
        <v>150</v>
      </c>
      <c r="G180" s="115">
        <f t="shared" ref="G180" si="77">G181</f>
        <v>140.09200000000001</v>
      </c>
      <c r="H180" s="115">
        <f t="shared" si="59"/>
        <v>93.394666666666666</v>
      </c>
    </row>
    <row r="181" spans="1:8" ht="15.75">
      <c r="A181" s="113" t="s">
        <v>171</v>
      </c>
      <c r="B181" s="113" t="s">
        <v>171</v>
      </c>
      <c r="C181" s="113" t="s">
        <v>227</v>
      </c>
      <c r="D181" s="113" t="s">
        <v>10</v>
      </c>
      <c r="E181" s="114" t="s">
        <v>160</v>
      </c>
      <c r="F181" s="115">
        <v>150</v>
      </c>
      <c r="G181" s="115">
        <v>140.09200000000001</v>
      </c>
      <c r="H181" s="115">
        <f t="shared" si="59"/>
        <v>93.394666666666666</v>
      </c>
    </row>
    <row r="182" spans="1:8" ht="63">
      <c r="A182" s="121" t="s">
        <v>171</v>
      </c>
      <c r="B182" s="121" t="s">
        <v>171</v>
      </c>
      <c r="C182" s="121" t="s">
        <v>228</v>
      </c>
      <c r="D182" s="121"/>
      <c r="E182" s="122" t="s">
        <v>313</v>
      </c>
      <c r="F182" s="123">
        <f>F183+F184</f>
        <v>507.5</v>
      </c>
      <c r="G182" s="123">
        <f t="shared" ref="G182" si="78">G183+G184</f>
        <v>506.21699999999998</v>
      </c>
      <c r="H182" s="123">
        <f t="shared" si="59"/>
        <v>99.747192118226607</v>
      </c>
    </row>
    <row r="183" spans="1:8" ht="15.75">
      <c r="A183" s="113" t="s">
        <v>171</v>
      </c>
      <c r="B183" s="113" t="s">
        <v>171</v>
      </c>
      <c r="C183" s="113" t="s">
        <v>228</v>
      </c>
      <c r="D183" s="113" t="s">
        <v>22</v>
      </c>
      <c r="E183" s="114" t="s">
        <v>164</v>
      </c>
      <c r="F183" s="115">
        <v>389.09399999999999</v>
      </c>
      <c r="G183" s="115">
        <v>388.8</v>
      </c>
      <c r="H183" s="115">
        <f t="shared" si="59"/>
        <v>99.924439852580619</v>
      </c>
    </row>
    <row r="184" spans="1:8" ht="63">
      <c r="A184" s="113" t="s">
        <v>171</v>
      </c>
      <c r="B184" s="113" t="s">
        <v>171</v>
      </c>
      <c r="C184" s="113" t="s">
        <v>228</v>
      </c>
      <c r="D184" s="113" t="s">
        <v>30</v>
      </c>
      <c r="E184" s="114" t="s">
        <v>167</v>
      </c>
      <c r="F184" s="115">
        <v>118.40600000000001</v>
      </c>
      <c r="G184" s="115">
        <v>117.417</v>
      </c>
      <c r="H184" s="115">
        <f t="shared" si="59"/>
        <v>99.164738273398299</v>
      </c>
    </row>
    <row r="185" spans="1:8" ht="15.75">
      <c r="A185" s="110" t="s">
        <v>166</v>
      </c>
      <c r="B185" s="110" t="s">
        <v>161</v>
      </c>
      <c r="C185" s="110"/>
      <c r="D185" s="110"/>
      <c r="E185" s="111" t="s">
        <v>112</v>
      </c>
      <c r="F185" s="112">
        <f t="shared" ref="F185:G187" si="79">F186</f>
        <v>12706.93851</v>
      </c>
      <c r="G185" s="112">
        <f t="shared" si="79"/>
        <v>8725.2174699999996</v>
      </c>
      <c r="H185" s="126">
        <f t="shared" si="59"/>
        <v>68.664985378921145</v>
      </c>
    </row>
    <row r="186" spans="1:8" ht="15.75">
      <c r="A186" s="124" t="s">
        <v>166</v>
      </c>
      <c r="B186" s="124" t="s">
        <v>165</v>
      </c>
      <c r="C186" s="124"/>
      <c r="D186" s="124"/>
      <c r="E186" s="125" t="s">
        <v>113</v>
      </c>
      <c r="F186" s="126">
        <f t="shared" si="79"/>
        <v>12706.93851</v>
      </c>
      <c r="G186" s="126">
        <f t="shared" si="79"/>
        <v>8725.2174699999996</v>
      </c>
      <c r="H186" s="126">
        <f t="shared" si="59"/>
        <v>68.664985378921145</v>
      </c>
    </row>
    <row r="187" spans="1:8" ht="31.5">
      <c r="A187" s="124" t="s">
        <v>166</v>
      </c>
      <c r="B187" s="124" t="s">
        <v>165</v>
      </c>
      <c r="C187" s="124" t="s">
        <v>271</v>
      </c>
      <c r="D187" s="124"/>
      <c r="E187" s="125" t="s">
        <v>272</v>
      </c>
      <c r="F187" s="126">
        <f>F188</f>
        <v>12706.93851</v>
      </c>
      <c r="G187" s="126">
        <f t="shared" si="79"/>
        <v>8725.2174699999996</v>
      </c>
      <c r="H187" s="126">
        <f t="shared" si="59"/>
        <v>68.664985378921145</v>
      </c>
    </row>
    <row r="188" spans="1:8" ht="94.5">
      <c r="A188" s="113" t="s">
        <v>166</v>
      </c>
      <c r="B188" s="113" t="s">
        <v>165</v>
      </c>
      <c r="C188" s="113" t="s">
        <v>273</v>
      </c>
      <c r="D188" s="113"/>
      <c r="E188" s="114" t="s">
        <v>274</v>
      </c>
      <c r="F188" s="115">
        <f>F189</f>
        <v>12706.93851</v>
      </c>
      <c r="G188" s="115">
        <f t="shared" ref="G188" si="80">G189</f>
        <v>8725.2174699999996</v>
      </c>
      <c r="H188" s="115">
        <f t="shared" si="59"/>
        <v>68.664985378921145</v>
      </c>
    </row>
    <row r="189" spans="1:8" ht="15.75">
      <c r="A189" s="113" t="s">
        <v>166</v>
      </c>
      <c r="B189" s="113" t="s">
        <v>165</v>
      </c>
      <c r="C189" s="113" t="s">
        <v>275</v>
      </c>
      <c r="D189" s="113"/>
      <c r="E189" s="114" t="s">
        <v>276</v>
      </c>
      <c r="F189" s="115">
        <f>F190</f>
        <v>12706.93851</v>
      </c>
      <c r="G189" s="115">
        <f t="shared" ref="G189" si="81">G190</f>
        <v>8725.2174699999996</v>
      </c>
      <c r="H189" s="115">
        <f t="shared" si="59"/>
        <v>68.664985378921145</v>
      </c>
    </row>
    <row r="190" spans="1:8" ht="47.25">
      <c r="A190" s="113" t="s">
        <v>166</v>
      </c>
      <c r="B190" s="113" t="s">
        <v>165</v>
      </c>
      <c r="C190" s="113" t="s">
        <v>314</v>
      </c>
      <c r="D190" s="113"/>
      <c r="E190" s="114" t="s">
        <v>315</v>
      </c>
      <c r="F190" s="115">
        <f>F191+F199+F205+F207</f>
        <v>12706.93851</v>
      </c>
      <c r="G190" s="115">
        <f>G191+G199+G205+G207</f>
        <v>8725.2174699999996</v>
      </c>
      <c r="H190" s="115">
        <f t="shared" si="59"/>
        <v>68.664985378921145</v>
      </c>
    </row>
    <row r="191" spans="1:8" ht="47.25">
      <c r="A191" s="121" t="s">
        <v>166</v>
      </c>
      <c r="B191" s="121" t="s">
        <v>165</v>
      </c>
      <c r="C191" s="121" t="s">
        <v>229</v>
      </c>
      <c r="D191" s="121"/>
      <c r="E191" s="122" t="s">
        <v>316</v>
      </c>
      <c r="F191" s="123">
        <f>SUM(F192:F198)</f>
        <v>7233.5990000000002</v>
      </c>
      <c r="G191" s="123">
        <f>G192+G194+G195+G196+G197+G193+G198</f>
        <v>5237.1676199999993</v>
      </c>
      <c r="H191" s="123">
        <f t="shared" si="59"/>
        <v>72.400579849670947</v>
      </c>
    </row>
    <row r="192" spans="1:8" ht="15.75">
      <c r="A192" s="113" t="s">
        <v>166</v>
      </c>
      <c r="B192" s="113" t="s">
        <v>165</v>
      </c>
      <c r="C192" s="113" t="s">
        <v>229</v>
      </c>
      <c r="D192" s="113" t="s">
        <v>22</v>
      </c>
      <c r="E192" s="114" t="s">
        <v>164</v>
      </c>
      <c r="F192" s="115">
        <v>4081.0129999999999</v>
      </c>
      <c r="G192" s="115">
        <v>3055.7669999999998</v>
      </c>
      <c r="H192" s="115">
        <f t="shared" si="59"/>
        <v>74.877659051808948</v>
      </c>
    </row>
    <row r="193" spans="1:8" ht="47.25">
      <c r="A193" s="113" t="s">
        <v>166</v>
      </c>
      <c r="B193" s="113" t="s">
        <v>165</v>
      </c>
      <c r="C193" s="113" t="s">
        <v>229</v>
      </c>
      <c r="D193" s="113" t="s">
        <v>33</v>
      </c>
      <c r="E193" s="114" t="s">
        <v>428</v>
      </c>
      <c r="F193" s="115">
        <v>27</v>
      </c>
      <c r="G193" s="115">
        <v>25.78</v>
      </c>
      <c r="H193" s="115">
        <f t="shared" si="59"/>
        <v>95.481481481481495</v>
      </c>
    </row>
    <row r="194" spans="1:8" ht="63">
      <c r="A194" s="113" t="s">
        <v>166</v>
      </c>
      <c r="B194" s="113" t="s">
        <v>165</v>
      </c>
      <c r="C194" s="113" t="s">
        <v>229</v>
      </c>
      <c r="D194" s="113" t="s">
        <v>30</v>
      </c>
      <c r="E194" s="114" t="s">
        <v>167</v>
      </c>
      <c r="F194" s="115">
        <v>1189.586</v>
      </c>
      <c r="G194" s="115">
        <v>865.96</v>
      </c>
      <c r="H194" s="115">
        <f t="shared" si="59"/>
        <v>72.795073243968915</v>
      </c>
    </row>
    <row r="195" spans="1:8" ht="47.25">
      <c r="A195" s="113" t="s">
        <v>166</v>
      </c>
      <c r="B195" s="113" t="s">
        <v>165</v>
      </c>
      <c r="C195" s="113" t="s">
        <v>229</v>
      </c>
      <c r="D195" s="113" t="s">
        <v>32</v>
      </c>
      <c r="E195" s="114" t="s">
        <v>170</v>
      </c>
      <c r="F195" s="115">
        <v>135</v>
      </c>
      <c r="G195" s="115">
        <v>107.622</v>
      </c>
      <c r="H195" s="115">
        <f t="shared" ref="H195:H226" si="82">G195/F195*100</f>
        <v>79.72</v>
      </c>
    </row>
    <row r="196" spans="1:8" ht="15.75">
      <c r="A196" s="113" t="s">
        <v>166</v>
      </c>
      <c r="B196" s="113" t="s">
        <v>165</v>
      </c>
      <c r="C196" s="113" t="s">
        <v>229</v>
      </c>
      <c r="D196" s="113" t="s">
        <v>10</v>
      </c>
      <c r="E196" s="114" t="s">
        <v>160</v>
      </c>
      <c r="F196" s="115">
        <v>1512</v>
      </c>
      <c r="G196" s="115">
        <v>1002.148</v>
      </c>
      <c r="H196" s="115">
        <f t="shared" si="82"/>
        <v>66.279629629629639</v>
      </c>
    </row>
    <row r="197" spans="1:8" ht="15.75">
      <c r="A197" s="113" t="s">
        <v>166</v>
      </c>
      <c r="B197" s="113" t="s">
        <v>165</v>
      </c>
      <c r="C197" s="113" t="s">
        <v>229</v>
      </c>
      <c r="D197" s="113" t="s">
        <v>156</v>
      </c>
      <c r="E197" s="114" t="s">
        <v>168</v>
      </c>
      <c r="F197" s="115">
        <v>284</v>
      </c>
      <c r="G197" s="115">
        <v>179.89062000000001</v>
      </c>
      <c r="H197" s="115">
        <f t="shared" si="82"/>
        <v>63.341767605633805</v>
      </c>
    </row>
    <row r="198" spans="1:8" ht="15.75">
      <c r="A198" s="113" t="s">
        <v>166</v>
      </c>
      <c r="B198" s="113" t="s">
        <v>165</v>
      </c>
      <c r="C198" s="113" t="s">
        <v>229</v>
      </c>
      <c r="D198" s="113" t="s">
        <v>341</v>
      </c>
      <c r="E198" s="114" t="s">
        <v>427</v>
      </c>
      <c r="F198" s="115">
        <v>5</v>
      </c>
      <c r="G198" s="115">
        <v>0</v>
      </c>
      <c r="H198" s="115">
        <f t="shared" si="82"/>
        <v>0</v>
      </c>
    </row>
    <row r="199" spans="1:8" ht="31.5">
      <c r="A199" s="121" t="s">
        <v>166</v>
      </c>
      <c r="B199" s="121" t="s">
        <v>165</v>
      </c>
      <c r="C199" s="121" t="s">
        <v>230</v>
      </c>
      <c r="D199" s="121"/>
      <c r="E199" s="122" t="s">
        <v>317</v>
      </c>
      <c r="F199" s="123">
        <f>F200+F201+F202+F203+F204</f>
        <v>1059.74</v>
      </c>
      <c r="G199" s="123">
        <f>G200+G201+G202+G203+G204</f>
        <v>724.11384999999996</v>
      </c>
      <c r="H199" s="123">
        <f t="shared" si="82"/>
        <v>68.329387396908672</v>
      </c>
    </row>
    <row r="200" spans="1:8" ht="15.75">
      <c r="A200" s="113" t="s">
        <v>166</v>
      </c>
      <c r="B200" s="113" t="s">
        <v>165</v>
      </c>
      <c r="C200" s="113" t="s">
        <v>230</v>
      </c>
      <c r="D200" s="113" t="s">
        <v>22</v>
      </c>
      <c r="E200" s="114" t="s">
        <v>164</v>
      </c>
      <c r="F200" s="115">
        <v>581.54</v>
      </c>
      <c r="G200" s="115">
        <v>405.90800000000002</v>
      </c>
      <c r="H200" s="115">
        <f t="shared" si="82"/>
        <v>69.798810056058059</v>
      </c>
    </row>
    <row r="201" spans="1:8" ht="47.25">
      <c r="A201" s="113" t="s">
        <v>166</v>
      </c>
      <c r="B201" s="113" t="s">
        <v>165</v>
      </c>
      <c r="C201" s="113" t="s">
        <v>230</v>
      </c>
      <c r="D201" s="113" t="s">
        <v>33</v>
      </c>
      <c r="E201" s="114" t="s">
        <v>169</v>
      </c>
      <c r="F201" s="115">
        <v>10</v>
      </c>
      <c r="G201" s="115">
        <v>1.502</v>
      </c>
      <c r="H201" s="115">
        <f t="shared" si="82"/>
        <v>15.02</v>
      </c>
    </row>
    <row r="202" spans="1:8" ht="63">
      <c r="A202" s="113" t="s">
        <v>166</v>
      </c>
      <c r="B202" s="113" t="s">
        <v>165</v>
      </c>
      <c r="C202" s="113" t="s">
        <v>230</v>
      </c>
      <c r="D202" s="113" t="s">
        <v>30</v>
      </c>
      <c r="E202" s="114" t="s">
        <v>167</v>
      </c>
      <c r="F202" s="115">
        <v>166</v>
      </c>
      <c r="G202" s="115">
        <v>114.26385000000001</v>
      </c>
      <c r="H202" s="115">
        <f t="shared" si="82"/>
        <v>68.833644578313255</v>
      </c>
    </row>
    <row r="203" spans="1:8" ht="15.75">
      <c r="A203" s="113" t="s">
        <v>166</v>
      </c>
      <c r="B203" s="113" t="s">
        <v>165</v>
      </c>
      <c r="C203" s="113" t="s">
        <v>230</v>
      </c>
      <c r="D203" s="113" t="s">
        <v>10</v>
      </c>
      <c r="E203" s="114" t="s">
        <v>160</v>
      </c>
      <c r="F203" s="115">
        <v>266.2</v>
      </c>
      <c r="G203" s="115">
        <v>184.44</v>
      </c>
      <c r="H203" s="115">
        <f t="shared" si="82"/>
        <v>69.2862509391435</v>
      </c>
    </row>
    <row r="204" spans="1:8" ht="15.75">
      <c r="A204" s="113" t="s">
        <v>166</v>
      </c>
      <c r="B204" s="113" t="s">
        <v>165</v>
      </c>
      <c r="C204" s="113" t="s">
        <v>230</v>
      </c>
      <c r="D204" s="113" t="s">
        <v>156</v>
      </c>
      <c r="E204" s="114" t="s">
        <v>168</v>
      </c>
      <c r="F204" s="115">
        <v>36</v>
      </c>
      <c r="G204" s="115">
        <v>18</v>
      </c>
      <c r="H204" s="115">
        <f t="shared" si="82"/>
        <v>50</v>
      </c>
    </row>
    <row r="205" spans="1:8" ht="47.25">
      <c r="A205" s="121" t="s">
        <v>166</v>
      </c>
      <c r="B205" s="121" t="s">
        <v>165</v>
      </c>
      <c r="C205" s="121" t="s">
        <v>231</v>
      </c>
      <c r="D205" s="121"/>
      <c r="E205" s="122" t="s">
        <v>318</v>
      </c>
      <c r="F205" s="123">
        <f>F206</f>
        <v>817</v>
      </c>
      <c r="G205" s="123">
        <f t="shared" ref="G205" si="83">G206</f>
        <v>576.649</v>
      </c>
      <c r="H205" s="123">
        <f t="shared" si="82"/>
        <v>70.581272949816395</v>
      </c>
    </row>
    <row r="206" spans="1:8" ht="31.5">
      <c r="A206" s="118" t="s">
        <v>166</v>
      </c>
      <c r="B206" s="118" t="s">
        <v>165</v>
      </c>
      <c r="C206" s="118" t="s">
        <v>231</v>
      </c>
      <c r="D206" s="118" t="s">
        <v>10</v>
      </c>
      <c r="E206" s="119" t="s">
        <v>160</v>
      </c>
      <c r="F206" s="120">
        <v>817</v>
      </c>
      <c r="G206" s="120">
        <v>576.649</v>
      </c>
      <c r="H206" s="120">
        <f t="shared" si="82"/>
        <v>70.581272949816395</v>
      </c>
    </row>
    <row r="207" spans="1:8" ht="173.25">
      <c r="A207" s="121" t="s">
        <v>166</v>
      </c>
      <c r="B207" s="121" t="s">
        <v>165</v>
      </c>
      <c r="C207" s="121" t="s">
        <v>232</v>
      </c>
      <c r="D207" s="121"/>
      <c r="E207" s="127" t="s">
        <v>319</v>
      </c>
      <c r="F207" s="123">
        <f>F208+F209</f>
        <v>3596.59951</v>
      </c>
      <c r="G207" s="123">
        <f>G208+G209</f>
        <v>2187.2869999999998</v>
      </c>
      <c r="H207" s="126">
        <f t="shared" si="82"/>
        <v>60.81541728286561</v>
      </c>
    </row>
    <row r="208" spans="1:8" ht="15.75">
      <c r="A208" s="113" t="s">
        <v>166</v>
      </c>
      <c r="B208" s="113" t="s">
        <v>165</v>
      </c>
      <c r="C208" s="113" t="s">
        <v>232</v>
      </c>
      <c r="D208" s="113" t="s">
        <v>22</v>
      </c>
      <c r="E208" s="114" t="s">
        <v>164</v>
      </c>
      <c r="F208" s="115">
        <v>2762.3715099999999</v>
      </c>
      <c r="G208" s="115">
        <v>1681.0329999999999</v>
      </c>
      <c r="H208" s="115">
        <f t="shared" si="82"/>
        <v>60.854703790367424</v>
      </c>
    </row>
    <row r="209" spans="1:8" ht="63">
      <c r="A209" s="113" t="s">
        <v>166</v>
      </c>
      <c r="B209" s="113" t="s">
        <v>165</v>
      </c>
      <c r="C209" s="113" t="s">
        <v>232</v>
      </c>
      <c r="D209" s="113" t="s">
        <v>30</v>
      </c>
      <c r="E209" s="114" t="s">
        <v>167</v>
      </c>
      <c r="F209" s="115">
        <v>834.22799999999995</v>
      </c>
      <c r="G209" s="115">
        <v>506.25400000000002</v>
      </c>
      <c r="H209" s="115">
        <f t="shared" si="82"/>
        <v>60.685328231610548</v>
      </c>
    </row>
    <row r="210" spans="1:8" ht="15.75">
      <c r="A210" s="110" t="s">
        <v>163</v>
      </c>
      <c r="B210" s="110" t="s">
        <v>161</v>
      </c>
      <c r="C210" s="110"/>
      <c r="D210" s="110"/>
      <c r="E210" s="111" t="s">
        <v>25</v>
      </c>
      <c r="F210" s="112">
        <f t="shared" ref="F210:F216" si="84">F211</f>
        <v>899.96799999999996</v>
      </c>
      <c r="G210" s="112">
        <f t="shared" ref="G210" si="85">G211</f>
        <v>661.87</v>
      </c>
      <c r="H210" s="126">
        <f t="shared" si="82"/>
        <v>73.543725999146631</v>
      </c>
    </row>
    <row r="211" spans="1:8" ht="15.75">
      <c r="A211" s="124" t="s">
        <v>163</v>
      </c>
      <c r="B211" s="124" t="s">
        <v>165</v>
      </c>
      <c r="C211" s="124"/>
      <c r="D211" s="124"/>
      <c r="E211" s="125" t="s">
        <v>41</v>
      </c>
      <c r="F211" s="126">
        <f t="shared" si="84"/>
        <v>899.96799999999996</v>
      </c>
      <c r="G211" s="126">
        <f t="shared" ref="G211:G216" si="86">G212</f>
        <v>661.87</v>
      </c>
      <c r="H211" s="126">
        <f t="shared" si="82"/>
        <v>73.543725999146631</v>
      </c>
    </row>
    <row r="212" spans="1:8" ht="31.5">
      <c r="A212" s="124" t="s">
        <v>163</v>
      </c>
      <c r="B212" s="124" t="s">
        <v>165</v>
      </c>
      <c r="C212" s="124" t="s">
        <v>240</v>
      </c>
      <c r="D212" s="124"/>
      <c r="E212" s="125" t="s">
        <v>241</v>
      </c>
      <c r="F212" s="126">
        <f t="shared" si="84"/>
        <v>899.96799999999996</v>
      </c>
      <c r="G212" s="126">
        <f t="shared" si="86"/>
        <v>661.87</v>
      </c>
      <c r="H212" s="126">
        <f t="shared" si="82"/>
        <v>73.543725999146631</v>
      </c>
    </row>
    <row r="213" spans="1:8" ht="15.75">
      <c r="A213" s="113" t="s">
        <v>163</v>
      </c>
      <c r="B213" s="113" t="s">
        <v>165</v>
      </c>
      <c r="C213" s="113" t="s">
        <v>257</v>
      </c>
      <c r="D213" s="113"/>
      <c r="E213" s="114" t="s">
        <v>258</v>
      </c>
      <c r="F213" s="115">
        <f t="shared" si="84"/>
        <v>899.96799999999996</v>
      </c>
      <c r="G213" s="115">
        <f t="shared" si="86"/>
        <v>661.87</v>
      </c>
      <c r="H213" s="115">
        <f t="shared" si="82"/>
        <v>73.543725999146631</v>
      </c>
    </row>
    <row r="214" spans="1:8" ht="15.75">
      <c r="A214" s="113" t="s">
        <v>163</v>
      </c>
      <c r="B214" s="113" t="s">
        <v>165</v>
      </c>
      <c r="C214" s="113" t="s">
        <v>259</v>
      </c>
      <c r="D214" s="113"/>
      <c r="E214" s="114" t="s">
        <v>11</v>
      </c>
      <c r="F214" s="115">
        <f t="shared" si="84"/>
        <v>899.96799999999996</v>
      </c>
      <c r="G214" s="115">
        <f t="shared" si="86"/>
        <v>661.87</v>
      </c>
      <c r="H214" s="115">
        <f t="shared" si="82"/>
        <v>73.543725999146631</v>
      </c>
    </row>
    <row r="215" spans="1:8" ht="15.75">
      <c r="A215" s="113" t="s">
        <v>163</v>
      </c>
      <c r="B215" s="113" t="s">
        <v>165</v>
      </c>
      <c r="C215" s="113" t="s">
        <v>266</v>
      </c>
      <c r="D215" s="113"/>
      <c r="E215" s="114" t="s">
        <v>267</v>
      </c>
      <c r="F215" s="115">
        <f t="shared" si="84"/>
        <v>899.96799999999996</v>
      </c>
      <c r="G215" s="115">
        <f t="shared" si="86"/>
        <v>661.87</v>
      </c>
      <c r="H215" s="115">
        <f t="shared" si="82"/>
        <v>73.543725999146631</v>
      </c>
    </row>
    <row r="216" spans="1:8" ht="31.5">
      <c r="A216" s="113" t="s">
        <v>163</v>
      </c>
      <c r="B216" s="113" t="s">
        <v>165</v>
      </c>
      <c r="C216" s="113" t="s">
        <v>233</v>
      </c>
      <c r="D216" s="113"/>
      <c r="E216" s="114" t="s">
        <v>320</v>
      </c>
      <c r="F216" s="115">
        <f t="shared" si="84"/>
        <v>899.96799999999996</v>
      </c>
      <c r="G216" s="115">
        <f t="shared" si="86"/>
        <v>661.87</v>
      </c>
      <c r="H216" s="115">
        <f t="shared" si="82"/>
        <v>73.543725999146631</v>
      </c>
    </row>
    <row r="217" spans="1:8" ht="63">
      <c r="A217" s="118" t="s">
        <v>163</v>
      </c>
      <c r="B217" s="118" t="s">
        <v>165</v>
      </c>
      <c r="C217" s="118" t="s">
        <v>233</v>
      </c>
      <c r="D217" s="118" t="s">
        <v>24</v>
      </c>
      <c r="E217" s="119" t="s">
        <v>111</v>
      </c>
      <c r="F217" s="120">
        <v>899.96799999999996</v>
      </c>
      <c r="G217" s="120">
        <v>661.87</v>
      </c>
      <c r="H217" s="120">
        <f t="shared" si="82"/>
        <v>73.543725999146631</v>
      </c>
    </row>
    <row r="218" spans="1:8" ht="31.5">
      <c r="A218" s="110" t="s">
        <v>159</v>
      </c>
      <c r="B218" s="110" t="s">
        <v>161</v>
      </c>
      <c r="C218" s="110"/>
      <c r="D218" s="110"/>
      <c r="E218" s="111" t="s">
        <v>114</v>
      </c>
      <c r="F218" s="112">
        <f>F219</f>
        <v>995</v>
      </c>
      <c r="G218" s="112">
        <f t="shared" ref="G218" si="87">G219</f>
        <v>611.423</v>
      </c>
      <c r="H218" s="126">
        <f t="shared" si="82"/>
        <v>61.449547738693468</v>
      </c>
    </row>
    <row r="219" spans="1:8" ht="15.75">
      <c r="A219" s="113" t="s">
        <v>159</v>
      </c>
      <c r="B219" s="113" t="s">
        <v>158</v>
      </c>
      <c r="C219" s="113"/>
      <c r="D219" s="113"/>
      <c r="E219" s="114" t="s">
        <v>116</v>
      </c>
      <c r="F219" s="115">
        <f t="shared" ref="F219:F224" si="88">F220</f>
        <v>995</v>
      </c>
      <c r="G219" s="115">
        <f t="shared" ref="G219" si="89">G220</f>
        <v>611.423</v>
      </c>
      <c r="H219" s="115">
        <f t="shared" si="82"/>
        <v>61.449547738693468</v>
      </c>
    </row>
    <row r="220" spans="1:8" ht="31.5">
      <c r="A220" s="113" t="s">
        <v>159</v>
      </c>
      <c r="B220" s="113" t="s">
        <v>158</v>
      </c>
      <c r="C220" s="113" t="s">
        <v>271</v>
      </c>
      <c r="D220" s="113"/>
      <c r="E220" s="114" t="s">
        <v>272</v>
      </c>
      <c r="F220" s="115">
        <f t="shared" si="88"/>
        <v>995</v>
      </c>
      <c r="G220" s="115">
        <f t="shared" ref="G220" si="90">G221</f>
        <v>611.423</v>
      </c>
      <c r="H220" s="115">
        <f t="shared" si="82"/>
        <v>61.449547738693468</v>
      </c>
    </row>
    <row r="221" spans="1:8" ht="94.5">
      <c r="A221" s="113" t="s">
        <v>159</v>
      </c>
      <c r="B221" s="113" t="s">
        <v>158</v>
      </c>
      <c r="C221" s="113" t="s">
        <v>273</v>
      </c>
      <c r="D221" s="113"/>
      <c r="E221" s="114" t="s">
        <v>274</v>
      </c>
      <c r="F221" s="115">
        <f t="shared" si="88"/>
        <v>995</v>
      </c>
      <c r="G221" s="115">
        <f t="shared" ref="G221" si="91">G222</f>
        <v>611.423</v>
      </c>
      <c r="H221" s="115">
        <f t="shared" si="82"/>
        <v>61.449547738693468</v>
      </c>
    </row>
    <row r="222" spans="1:8" ht="15.75">
      <c r="A222" s="113" t="s">
        <v>159</v>
      </c>
      <c r="B222" s="113" t="s">
        <v>158</v>
      </c>
      <c r="C222" s="113" t="s">
        <v>275</v>
      </c>
      <c r="D222" s="113"/>
      <c r="E222" s="114" t="s">
        <v>276</v>
      </c>
      <c r="F222" s="115">
        <f t="shared" si="88"/>
        <v>995</v>
      </c>
      <c r="G222" s="115">
        <f t="shared" ref="G222" si="92">G223</f>
        <v>611.423</v>
      </c>
      <c r="H222" s="115">
        <f t="shared" si="82"/>
        <v>61.449547738693468</v>
      </c>
    </row>
    <row r="223" spans="1:8" ht="47.25">
      <c r="A223" s="113" t="s">
        <v>159</v>
      </c>
      <c r="B223" s="113" t="s">
        <v>158</v>
      </c>
      <c r="C223" s="113" t="s">
        <v>314</v>
      </c>
      <c r="D223" s="113"/>
      <c r="E223" s="114" t="s">
        <v>315</v>
      </c>
      <c r="F223" s="115">
        <f t="shared" si="88"/>
        <v>995</v>
      </c>
      <c r="G223" s="115">
        <f t="shared" ref="G223" si="93">G224</f>
        <v>611.423</v>
      </c>
      <c r="H223" s="115">
        <f t="shared" si="82"/>
        <v>61.449547738693468</v>
      </c>
    </row>
    <row r="224" spans="1:8" ht="47.25">
      <c r="A224" s="113" t="s">
        <v>159</v>
      </c>
      <c r="B224" s="113" t="s">
        <v>158</v>
      </c>
      <c r="C224" s="113" t="s">
        <v>234</v>
      </c>
      <c r="D224" s="113"/>
      <c r="E224" s="114" t="s">
        <v>321</v>
      </c>
      <c r="F224" s="115">
        <f t="shared" si="88"/>
        <v>995</v>
      </c>
      <c r="G224" s="115">
        <f t="shared" ref="G224" si="94">G225</f>
        <v>611.423</v>
      </c>
      <c r="H224" s="115">
        <f t="shared" si="82"/>
        <v>61.449547738693468</v>
      </c>
    </row>
    <row r="225" spans="1:8" ht="15.75">
      <c r="A225" s="113" t="s">
        <v>159</v>
      </c>
      <c r="B225" s="113" t="s">
        <v>158</v>
      </c>
      <c r="C225" s="113" t="s">
        <v>234</v>
      </c>
      <c r="D225" s="113" t="s">
        <v>10</v>
      </c>
      <c r="E225" s="114" t="s">
        <v>160</v>
      </c>
      <c r="F225" s="115">
        <v>995</v>
      </c>
      <c r="G225" s="115">
        <v>611.423</v>
      </c>
      <c r="H225" s="115">
        <f t="shared" si="82"/>
        <v>61.449547738693468</v>
      </c>
    </row>
    <row r="226" spans="1:8" ht="15.75">
      <c r="A226" s="110"/>
      <c r="B226" s="110"/>
      <c r="C226" s="110"/>
      <c r="D226" s="110"/>
      <c r="E226" s="111" t="s">
        <v>157</v>
      </c>
      <c r="F226" s="112">
        <f>F9+F75+F84+F92+F174+F185+F210+F218+F118+F128+F142+F151</f>
        <v>118333.33099999998</v>
      </c>
      <c r="G226" s="112">
        <f>G9+G75+G84+G92+G174+G185+G210+G218+G118+G128+G142+G151</f>
        <v>90979.459529999993</v>
      </c>
      <c r="H226" s="126">
        <f t="shared" si="82"/>
        <v>76.884051823065818</v>
      </c>
    </row>
    <row r="231" spans="1:8">
      <c r="F231" s="176"/>
    </row>
  </sheetData>
  <mergeCells count="13">
    <mergeCell ref="F7:F8"/>
    <mergeCell ref="G7:G8"/>
    <mergeCell ref="H7:H8"/>
    <mergeCell ref="F1:H1"/>
    <mergeCell ref="F2:H2"/>
    <mergeCell ref="F3:H3"/>
    <mergeCell ref="F4:H4"/>
    <mergeCell ref="A5:H6"/>
    <mergeCell ref="A7:A8"/>
    <mergeCell ref="B7:B8"/>
    <mergeCell ref="C7:C8"/>
    <mergeCell ref="D7:D8"/>
    <mergeCell ref="E7:E8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2A749-1A6D-43EC-A81B-713B02396F68}">
  <sheetPr>
    <pageSetUpPr fitToPage="1"/>
  </sheetPr>
  <dimension ref="A1:K222"/>
  <sheetViews>
    <sheetView zoomScale="90" zoomScaleNormal="90" workbookViewId="0">
      <selection sqref="A1:I26"/>
    </sheetView>
  </sheetViews>
  <sheetFormatPr defaultColWidth="14.7109375" defaultRowHeight="12.75"/>
  <cols>
    <col min="1" max="1" width="34.5703125" style="146" customWidth="1"/>
    <col min="2" max="2" width="7.7109375" style="141" customWidth="1"/>
    <col min="3" max="3" width="8.5703125" style="141" customWidth="1"/>
    <col min="4" max="4" width="10.42578125" style="141" customWidth="1"/>
    <col min="5" max="5" width="16.42578125" style="141" customWidth="1"/>
    <col min="6" max="6" width="7.5703125" style="141" customWidth="1"/>
    <col min="7" max="7" width="12.85546875" style="207" customWidth="1"/>
    <col min="8" max="8" width="13.42578125" style="207" customWidth="1"/>
    <col min="9" max="9" width="14.42578125" style="206" customWidth="1"/>
    <col min="10" max="16384" width="14.7109375" style="141"/>
  </cols>
  <sheetData>
    <row r="1" spans="1:9">
      <c r="I1" s="200" t="s">
        <v>376</v>
      </c>
    </row>
    <row r="2" spans="1:9">
      <c r="I2" s="200" t="s">
        <v>375</v>
      </c>
    </row>
    <row r="3" spans="1:9">
      <c r="I3" s="200" t="s">
        <v>92</v>
      </c>
    </row>
    <row r="4" spans="1:9">
      <c r="I4" s="201" t="s">
        <v>450</v>
      </c>
    </row>
    <row r="5" spans="1:9">
      <c r="I5" s="201"/>
    </row>
    <row r="6" spans="1:9">
      <c r="A6" s="258" t="s">
        <v>453</v>
      </c>
      <c r="B6" s="258"/>
      <c r="C6" s="258"/>
      <c r="D6" s="258"/>
      <c r="E6" s="258"/>
      <c r="F6" s="258"/>
      <c r="G6" s="258"/>
      <c r="H6" s="258"/>
      <c r="I6" s="258"/>
    </row>
    <row r="7" spans="1:9" ht="27.75" customHeight="1">
      <c r="A7" s="276"/>
      <c r="B7" s="276"/>
      <c r="C7" s="276"/>
      <c r="D7" s="276"/>
      <c r="E7" s="276"/>
      <c r="F7" s="276"/>
      <c r="G7" s="276"/>
      <c r="H7" s="276"/>
      <c r="I7" s="276"/>
    </row>
    <row r="8" spans="1:9">
      <c r="A8" s="277" t="s">
        <v>237</v>
      </c>
      <c r="B8" s="278" t="s">
        <v>0</v>
      </c>
      <c r="C8" s="278" t="s">
        <v>153</v>
      </c>
      <c r="D8" s="278" t="s">
        <v>236</v>
      </c>
      <c r="E8" s="278" t="s">
        <v>2</v>
      </c>
      <c r="F8" s="279" t="s">
        <v>1</v>
      </c>
      <c r="G8" s="274" t="s">
        <v>401</v>
      </c>
      <c r="H8" s="274" t="s">
        <v>451</v>
      </c>
      <c r="I8" s="275" t="s">
        <v>364</v>
      </c>
    </row>
    <row r="9" spans="1:9" ht="36" customHeight="1">
      <c r="A9" s="277"/>
      <c r="B9" s="278" t="s">
        <v>343</v>
      </c>
      <c r="C9" s="278" t="s">
        <v>344</v>
      </c>
      <c r="D9" s="278" t="s">
        <v>345</v>
      </c>
      <c r="E9" s="278" t="s">
        <v>346</v>
      </c>
      <c r="F9" s="279" t="s">
        <v>347</v>
      </c>
      <c r="G9" s="274"/>
      <c r="H9" s="274" t="s">
        <v>119</v>
      </c>
      <c r="I9" s="275" t="s">
        <v>119</v>
      </c>
    </row>
    <row r="10" spans="1:9" ht="126" customHeight="1">
      <c r="A10" s="142" t="s">
        <v>185</v>
      </c>
      <c r="B10" s="110" t="s">
        <v>4</v>
      </c>
      <c r="C10" s="110"/>
      <c r="D10" s="110"/>
      <c r="E10" s="110"/>
      <c r="F10" s="110"/>
      <c r="G10" s="208">
        <f>G220</f>
        <v>118333.32953000002</v>
      </c>
      <c r="H10" s="208">
        <f>H220</f>
        <v>90979.455440000005</v>
      </c>
      <c r="I10" s="202">
        <f>H10/G10*100</f>
        <v>76.88404932182253</v>
      </c>
    </row>
    <row r="11" spans="1:9" ht="31.5">
      <c r="A11" s="142" t="s">
        <v>6</v>
      </c>
      <c r="B11" s="110" t="s">
        <v>4</v>
      </c>
      <c r="C11" s="110" t="s">
        <v>165</v>
      </c>
      <c r="D11" s="110" t="s">
        <v>161</v>
      </c>
      <c r="E11" s="110"/>
      <c r="F11" s="110"/>
      <c r="G11" s="208">
        <f>G12+G43+G54+G61</f>
        <v>20061.728999999999</v>
      </c>
      <c r="H11" s="208">
        <f>H12+H43+H54+H61</f>
        <v>12613.394000000002</v>
      </c>
      <c r="I11" s="202">
        <f t="shared" ref="I11:I76" si="0">H11/G11*100</f>
        <v>62.872915888755166</v>
      </c>
    </row>
    <row r="12" spans="1:9" ht="114">
      <c r="A12" s="240" t="s">
        <v>8</v>
      </c>
      <c r="B12" s="225" t="s">
        <v>4</v>
      </c>
      <c r="C12" s="225" t="s">
        <v>165</v>
      </c>
      <c r="D12" s="225" t="s">
        <v>162</v>
      </c>
      <c r="E12" s="225"/>
      <c r="F12" s="225"/>
      <c r="G12" s="100">
        <f>G14+G38</f>
        <v>18026.435000000001</v>
      </c>
      <c r="H12" s="100">
        <f>H14+H38</f>
        <v>12064.157000000001</v>
      </c>
      <c r="I12" s="241">
        <f t="shared" si="0"/>
        <v>66.924807927912539</v>
      </c>
    </row>
    <row r="13" spans="1:9" ht="31.5">
      <c r="A13" s="134" t="s">
        <v>241</v>
      </c>
      <c r="B13" s="113" t="s">
        <v>4</v>
      </c>
      <c r="C13" s="113" t="s">
        <v>165</v>
      </c>
      <c r="D13" s="113" t="s">
        <v>162</v>
      </c>
      <c r="E13" s="113" t="s">
        <v>240</v>
      </c>
      <c r="F13" s="113"/>
      <c r="G13" s="210">
        <f>G14+G38</f>
        <v>18026.435000000001</v>
      </c>
      <c r="H13" s="210">
        <f>H14+H38</f>
        <v>12064.157000000001</v>
      </c>
      <c r="I13" s="204">
        <f t="shared" si="0"/>
        <v>66.924807927912539</v>
      </c>
    </row>
    <row r="14" spans="1:9" ht="47.25">
      <c r="A14" s="134" t="s">
        <v>243</v>
      </c>
      <c r="B14" s="113" t="s">
        <v>4</v>
      </c>
      <c r="C14" s="113" t="s">
        <v>165</v>
      </c>
      <c r="D14" s="113" t="s">
        <v>162</v>
      </c>
      <c r="E14" s="113" t="s">
        <v>242</v>
      </c>
      <c r="F14" s="113"/>
      <c r="G14" s="211">
        <f>G15+G25</f>
        <v>18010.435000000001</v>
      </c>
      <c r="H14" s="211">
        <f>H15+H25</f>
        <v>12048.157000000001</v>
      </c>
      <c r="I14" s="204">
        <f t="shared" si="0"/>
        <v>66.89542479123908</v>
      </c>
    </row>
    <row r="15" spans="1:9" ht="47.25">
      <c r="A15" s="134" t="s">
        <v>249</v>
      </c>
      <c r="B15" s="113" t="s">
        <v>4</v>
      </c>
      <c r="C15" s="113" t="s">
        <v>165</v>
      </c>
      <c r="D15" s="113" t="s">
        <v>162</v>
      </c>
      <c r="E15" s="113" t="s">
        <v>248</v>
      </c>
      <c r="F15" s="113"/>
      <c r="G15" s="210">
        <f>G16</f>
        <v>3840.4549999999999</v>
      </c>
      <c r="H15" s="210">
        <f>H16</f>
        <v>2214.223</v>
      </c>
      <c r="I15" s="204">
        <f t="shared" si="0"/>
        <v>57.655225747990798</v>
      </c>
    </row>
    <row r="16" spans="1:9" ht="47.25">
      <c r="A16" s="134" t="s">
        <v>251</v>
      </c>
      <c r="B16" s="113" t="s">
        <v>4</v>
      </c>
      <c r="C16" s="113" t="s">
        <v>165</v>
      </c>
      <c r="D16" s="113" t="s">
        <v>162</v>
      </c>
      <c r="E16" s="113" t="s">
        <v>250</v>
      </c>
      <c r="F16" s="113"/>
      <c r="G16" s="210">
        <f>G17+G21+G23</f>
        <v>3840.4549999999999</v>
      </c>
      <c r="H16" s="210">
        <f>H17+H21+H23</f>
        <v>2214.223</v>
      </c>
      <c r="I16" s="204">
        <f t="shared" si="0"/>
        <v>57.655225747990798</v>
      </c>
    </row>
    <row r="17" spans="1:9" ht="47.25">
      <c r="A17" s="134" t="s">
        <v>243</v>
      </c>
      <c r="B17" s="113" t="s">
        <v>4</v>
      </c>
      <c r="C17" s="113" t="s">
        <v>165</v>
      </c>
      <c r="D17" s="113" t="s">
        <v>162</v>
      </c>
      <c r="E17" s="113" t="s">
        <v>197</v>
      </c>
      <c r="F17" s="113"/>
      <c r="G17" s="210">
        <f>G18+G19+G20</f>
        <v>3766.9349999999999</v>
      </c>
      <c r="H17" s="210">
        <f>H18+H19+H20</f>
        <v>2210.703</v>
      </c>
      <c r="I17" s="204">
        <f t="shared" si="0"/>
        <v>58.687049285427008</v>
      </c>
    </row>
    <row r="18" spans="1:9" ht="63">
      <c r="A18" s="143" t="s">
        <v>350</v>
      </c>
      <c r="B18" s="140" t="s">
        <v>4</v>
      </c>
      <c r="C18" s="140" t="s">
        <v>165</v>
      </c>
      <c r="D18" s="140" t="s">
        <v>162</v>
      </c>
      <c r="E18" s="140" t="s">
        <v>197</v>
      </c>
      <c r="F18" s="140" t="s">
        <v>351</v>
      </c>
      <c r="G18" s="212">
        <v>3720.1289999999999</v>
      </c>
      <c r="H18" s="212">
        <v>2164.0479999999998</v>
      </c>
      <c r="I18" s="204">
        <f t="shared" si="0"/>
        <v>58.171316102210426</v>
      </c>
    </row>
    <row r="19" spans="1:9" ht="31.5">
      <c r="A19" s="143" t="s">
        <v>352</v>
      </c>
      <c r="B19" s="140" t="s">
        <v>4</v>
      </c>
      <c r="C19" s="140" t="s">
        <v>165</v>
      </c>
      <c r="D19" s="140" t="s">
        <v>162</v>
      </c>
      <c r="E19" s="140" t="s">
        <v>197</v>
      </c>
      <c r="F19" s="140" t="s">
        <v>353</v>
      </c>
      <c r="G19" s="212">
        <v>24.506</v>
      </c>
      <c r="H19" s="212">
        <v>24.356000000000002</v>
      </c>
      <c r="I19" s="204">
        <f t="shared" si="0"/>
        <v>99.387905002856442</v>
      </c>
    </row>
    <row r="20" spans="1:9" ht="15.75">
      <c r="A20" s="184" t="s">
        <v>356</v>
      </c>
      <c r="B20" s="185" t="s">
        <v>4</v>
      </c>
      <c r="C20" s="185" t="s">
        <v>165</v>
      </c>
      <c r="D20" s="185" t="s">
        <v>162</v>
      </c>
      <c r="E20" s="185" t="s">
        <v>197</v>
      </c>
      <c r="F20" s="185" t="s">
        <v>357</v>
      </c>
      <c r="G20" s="213">
        <v>22.3</v>
      </c>
      <c r="H20" s="213">
        <v>22.298999999999999</v>
      </c>
      <c r="I20" s="204">
        <f t="shared" si="0"/>
        <v>99.995515695067255</v>
      </c>
    </row>
    <row r="21" spans="1:9" ht="47.25">
      <c r="A21" s="134" t="s">
        <v>252</v>
      </c>
      <c r="B21" s="113" t="s">
        <v>4</v>
      </c>
      <c r="C21" s="113" t="s">
        <v>165</v>
      </c>
      <c r="D21" s="113" t="s">
        <v>162</v>
      </c>
      <c r="E21" s="113" t="s">
        <v>198</v>
      </c>
      <c r="F21" s="113"/>
      <c r="G21" s="214">
        <f>G22</f>
        <v>70</v>
      </c>
      <c r="H21" s="214">
        <f>H22</f>
        <v>0</v>
      </c>
      <c r="I21" s="190">
        <f t="shared" si="0"/>
        <v>0</v>
      </c>
    </row>
    <row r="22" spans="1:9" ht="63">
      <c r="A22" s="143" t="s">
        <v>350</v>
      </c>
      <c r="B22" s="140" t="s">
        <v>4</v>
      </c>
      <c r="C22" s="140" t="s">
        <v>165</v>
      </c>
      <c r="D22" s="140" t="s">
        <v>162</v>
      </c>
      <c r="E22" s="140" t="s">
        <v>198</v>
      </c>
      <c r="F22" s="140" t="s">
        <v>351</v>
      </c>
      <c r="G22" s="212">
        <v>70</v>
      </c>
      <c r="H22" s="212">
        <v>0</v>
      </c>
      <c r="I22" s="190">
        <f t="shared" si="0"/>
        <v>0</v>
      </c>
    </row>
    <row r="23" spans="1:9" ht="57.75" customHeight="1">
      <c r="A23" s="134" t="s">
        <v>253</v>
      </c>
      <c r="B23" s="113" t="s">
        <v>4</v>
      </c>
      <c r="C23" s="113" t="s">
        <v>165</v>
      </c>
      <c r="D23" s="113" t="s">
        <v>162</v>
      </c>
      <c r="E23" s="113" t="s">
        <v>199</v>
      </c>
      <c r="F23" s="113"/>
      <c r="G23" s="214">
        <f>G24</f>
        <v>3.52</v>
      </c>
      <c r="H23" s="214">
        <f>H24</f>
        <v>3.52</v>
      </c>
      <c r="I23" s="190">
        <f t="shared" si="0"/>
        <v>100</v>
      </c>
    </row>
    <row r="24" spans="1:9" ht="63">
      <c r="A24" s="143" t="s">
        <v>350</v>
      </c>
      <c r="B24" s="140" t="s">
        <v>4</v>
      </c>
      <c r="C24" s="140" t="s">
        <v>165</v>
      </c>
      <c r="D24" s="140" t="s">
        <v>162</v>
      </c>
      <c r="E24" s="140" t="s">
        <v>199</v>
      </c>
      <c r="F24" s="140" t="s">
        <v>351</v>
      </c>
      <c r="G24" s="212">
        <v>3.52</v>
      </c>
      <c r="H24" s="212">
        <v>3.52</v>
      </c>
      <c r="I24" s="204">
        <f t="shared" si="0"/>
        <v>100</v>
      </c>
    </row>
    <row r="25" spans="1:9" ht="47.25">
      <c r="A25" s="134" t="s">
        <v>245</v>
      </c>
      <c r="B25" s="113" t="s">
        <v>4</v>
      </c>
      <c r="C25" s="113" t="s">
        <v>165</v>
      </c>
      <c r="D25" s="113" t="s">
        <v>162</v>
      </c>
      <c r="E25" s="113" t="s">
        <v>244</v>
      </c>
      <c r="F25" s="113"/>
      <c r="G25" s="210">
        <f>G26+G33</f>
        <v>14169.980000000001</v>
      </c>
      <c r="H25" s="210">
        <f>H26+H33</f>
        <v>9833.9340000000011</v>
      </c>
      <c r="I25" s="204">
        <f t="shared" si="0"/>
        <v>69.399773323603839</v>
      </c>
    </row>
    <row r="26" spans="1:9" ht="31.5">
      <c r="A26" s="134" t="s">
        <v>255</v>
      </c>
      <c r="B26" s="113" t="s">
        <v>4</v>
      </c>
      <c r="C26" s="113" t="s">
        <v>165</v>
      </c>
      <c r="D26" s="113" t="s">
        <v>162</v>
      </c>
      <c r="E26" s="113" t="s">
        <v>254</v>
      </c>
      <c r="F26" s="113"/>
      <c r="G26" s="210">
        <f>G27+G29+G31</f>
        <v>12564.103000000001</v>
      </c>
      <c r="H26" s="210">
        <f>H27+H29+H31</f>
        <v>8737.2980000000007</v>
      </c>
      <c r="I26" s="204">
        <f t="shared" si="0"/>
        <v>69.541757179163525</v>
      </c>
    </row>
    <row r="27" spans="1:9" ht="31.5">
      <c r="A27" s="134" t="s">
        <v>255</v>
      </c>
      <c r="B27" s="113" t="s">
        <v>4</v>
      </c>
      <c r="C27" s="113" t="s">
        <v>165</v>
      </c>
      <c r="D27" s="113" t="s">
        <v>162</v>
      </c>
      <c r="E27" s="113" t="s">
        <v>200</v>
      </c>
      <c r="F27" s="113"/>
      <c r="G27" s="210">
        <f>G28</f>
        <v>10510.7</v>
      </c>
      <c r="H27" s="210">
        <f>H28</f>
        <v>7358.24</v>
      </c>
      <c r="I27" s="204">
        <f t="shared" si="0"/>
        <v>70.007135585641294</v>
      </c>
    </row>
    <row r="28" spans="1:9" ht="126">
      <c r="A28" s="143" t="s">
        <v>348</v>
      </c>
      <c r="B28" s="140" t="s">
        <v>4</v>
      </c>
      <c r="C28" s="140" t="s">
        <v>165</v>
      </c>
      <c r="D28" s="140" t="s">
        <v>162</v>
      </c>
      <c r="E28" s="140" t="s">
        <v>200</v>
      </c>
      <c r="F28" s="140" t="s">
        <v>349</v>
      </c>
      <c r="G28" s="212">
        <v>10510.7</v>
      </c>
      <c r="H28" s="212">
        <v>7358.24</v>
      </c>
      <c r="I28" s="204">
        <f t="shared" si="0"/>
        <v>70.007135585641294</v>
      </c>
    </row>
    <row r="29" spans="1:9" ht="31.5">
      <c r="A29" s="134" t="s">
        <v>256</v>
      </c>
      <c r="B29" s="113" t="s">
        <v>4</v>
      </c>
      <c r="C29" s="113" t="s">
        <v>165</v>
      </c>
      <c r="D29" s="113" t="s">
        <v>162</v>
      </c>
      <c r="E29" s="113" t="s">
        <v>201</v>
      </c>
      <c r="F29" s="113"/>
      <c r="G29" s="210">
        <f>G30</f>
        <v>1955.623</v>
      </c>
      <c r="H29" s="210">
        <f>H30</f>
        <v>1281.278</v>
      </c>
      <c r="I29" s="204">
        <f t="shared" si="0"/>
        <v>65.517638113276433</v>
      </c>
    </row>
    <row r="30" spans="1:9" ht="126">
      <c r="A30" s="143" t="s">
        <v>348</v>
      </c>
      <c r="B30" s="140" t="s">
        <v>4</v>
      </c>
      <c r="C30" s="140" t="s">
        <v>165</v>
      </c>
      <c r="D30" s="140" t="s">
        <v>162</v>
      </c>
      <c r="E30" s="140" t="s">
        <v>201</v>
      </c>
      <c r="F30" s="140" t="s">
        <v>349</v>
      </c>
      <c r="G30" s="212">
        <v>1955.623</v>
      </c>
      <c r="H30" s="212">
        <v>1281.278</v>
      </c>
      <c r="I30" s="204">
        <f t="shared" si="0"/>
        <v>65.517638113276433</v>
      </c>
    </row>
    <row r="31" spans="1:9" ht="31.5">
      <c r="A31" s="233" t="s">
        <v>255</v>
      </c>
      <c r="B31" s="140" t="s">
        <v>4</v>
      </c>
      <c r="C31" s="140" t="s">
        <v>165</v>
      </c>
      <c r="D31" s="140" t="s">
        <v>162</v>
      </c>
      <c r="E31" s="140" t="s">
        <v>445</v>
      </c>
      <c r="F31" s="140"/>
      <c r="G31" s="212">
        <f>G32</f>
        <v>97.78</v>
      </c>
      <c r="H31" s="212">
        <f>H32</f>
        <v>97.78</v>
      </c>
      <c r="I31" s="204">
        <f>H31/G31*100</f>
        <v>100</v>
      </c>
    </row>
    <row r="32" spans="1:9" ht="31.5">
      <c r="A32" s="143" t="s">
        <v>444</v>
      </c>
      <c r="B32" s="140" t="s">
        <v>4</v>
      </c>
      <c r="C32" s="140" t="s">
        <v>165</v>
      </c>
      <c r="D32" s="140" t="s">
        <v>162</v>
      </c>
      <c r="E32" s="140" t="s">
        <v>445</v>
      </c>
      <c r="F32" s="140" t="s">
        <v>349</v>
      </c>
      <c r="G32" s="212">
        <v>97.78</v>
      </c>
      <c r="H32" s="212">
        <v>97.78</v>
      </c>
      <c r="I32" s="204">
        <f>H32/G32*100</f>
        <v>100</v>
      </c>
    </row>
    <row r="33" spans="1:11" ht="78.75">
      <c r="A33" s="134" t="s">
        <v>247</v>
      </c>
      <c r="B33" s="113" t="s">
        <v>4</v>
      </c>
      <c r="C33" s="113" t="s">
        <v>165</v>
      </c>
      <c r="D33" s="113" t="s">
        <v>162</v>
      </c>
      <c r="E33" s="113" t="s">
        <v>246</v>
      </c>
      <c r="F33" s="113"/>
      <c r="G33" s="210">
        <f>G34</f>
        <v>1605.877</v>
      </c>
      <c r="H33" s="210">
        <f>H34</f>
        <v>1096.636</v>
      </c>
      <c r="I33" s="204">
        <f t="shared" si="0"/>
        <v>68.288916274409559</v>
      </c>
    </row>
    <row r="34" spans="1:11" ht="78.75">
      <c r="A34" s="134" t="s">
        <v>247</v>
      </c>
      <c r="B34" s="113" t="s">
        <v>4</v>
      </c>
      <c r="C34" s="113" t="s">
        <v>165</v>
      </c>
      <c r="D34" s="113" t="s">
        <v>162</v>
      </c>
      <c r="E34" s="113" t="s">
        <v>202</v>
      </c>
      <c r="F34" s="113"/>
      <c r="G34" s="210">
        <f>G35+G37</f>
        <v>1605.877</v>
      </c>
      <c r="H34" s="210">
        <f>H35+H37</f>
        <v>1096.636</v>
      </c>
      <c r="I34" s="204">
        <f t="shared" si="0"/>
        <v>68.288916274409559</v>
      </c>
    </row>
    <row r="35" spans="1:11" ht="126">
      <c r="A35" s="143" t="s">
        <v>348</v>
      </c>
      <c r="B35" s="140" t="s">
        <v>4</v>
      </c>
      <c r="C35" s="140" t="s">
        <v>165</v>
      </c>
      <c r="D35" s="140" t="s">
        <v>162</v>
      </c>
      <c r="E35" s="140" t="s">
        <v>202</v>
      </c>
      <c r="F35" s="140" t="s">
        <v>349</v>
      </c>
      <c r="G35" s="212">
        <v>1592.6769999999999</v>
      </c>
      <c r="H35" s="212">
        <v>1083.4359999999999</v>
      </c>
      <c r="I35" s="204">
        <f t="shared" si="0"/>
        <v>68.026096942443445</v>
      </c>
    </row>
    <row r="36" spans="1:11" ht="78.75">
      <c r="A36" s="233" t="s">
        <v>247</v>
      </c>
      <c r="B36" s="140" t="s">
        <v>4</v>
      </c>
      <c r="C36" s="140" t="s">
        <v>165</v>
      </c>
      <c r="D36" s="140" t="s">
        <v>162</v>
      </c>
      <c r="E36" s="140" t="s">
        <v>446</v>
      </c>
      <c r="F36" s="140"/>
      <c r="G36" s="212">
        <f>G37</f>
        <v>13.2</v>
      </c>
      <c r="H36" s="212">
        <f>H37</f>
        <v>13.2</v>
      </c>
      <c r="I36" s="204">
        <f>H36/G36*100</f>
        <v>100</v>
      </c>
    </row>
    <row r="37" spans="1:11" ht="31.5">
      <c r="A37" s="143" t="s">
        <v>444</v>
      </c>
      <c r="B37" s="140" t="s">
        <v>4</v>
      </c>
      <c r="C37" s="140" t="s">
        <v>165</v>
      </c>
      <c r="D37" s="140" t="s">
        <v>162</v>
      </c>
      <c r="E37" s="140" t="s">
        <v>446</v>
      </c>
      <c r="F37" s="140" t="s">
        <v>349</v>
      </c>
      <c r="G37" s="212">
        <v>13.2</v>
      </c>
      <c r="H37" s="212">
        <v>13.2</v>
      </c>
      <c r="I37" s="204">
        <f>H37/G37*100</f>
        <v>100</v>
      </c>
    </row>
    <row r="38" spans="1:11" ht="15.75">
      <c r="A38" s="134" t="s">
        <v>258</v>
      </c>
      <c r="B38" s="113" t="s">
        <v>4</v>
      </c>
      <c r="C38" s="113" t="s">
        <v>165</v>
      </c>
      <c r="D38" s="113" t="s">
        <v>162</v>
      </c>
      <c r="E38" s="113" t="s">
        <v>257</v>
      </c>
      <c r="F38" s="113"/>
      <c r="G38" s="210">
        <f t="shared" ref="G38:H41" si="1">G39</f>
        <v>16</v>
      </c>
      <c r="H38" s="210">
        <f t="shared" si="1"/>
        <v>16</v>
      </c>
      <c r="I38" s="204">
        <f t="shared" si="0"/>
        <v>100</v>
      </c>
    </row>
    <row r="39" spans="1:11" ht="15.75">
      <c r="A39" s="134" t="s">
        <v>11</v>
      </c>
      <c r="B39" s="113" t="s">
        <v>4</v>
      </c>
      <c r="C39" s="113" t="s">
        <v>165</v>
      </c>
      <c r="D39" s="113" t="s">
        <v>162</v>
      </c>
      <c r="E39" s="113" t="s">
        <v>259</v>
      </c>
      <c r="F39" s="113"/>
      <c r="G39" s="210">
        <f t="shared" si="1"/>
        <v>16</v>
      </c>
      <c r="H39" s="210">
        <f t="shared" si="1"/>
        <v>16</v>
      </c>
      <c r="I39" s="204">
        <f t="shared" si="0"/>
        <v>100</v>
      </c>
    </row>
    <row r="40" spans="1:11" ht="31.5">
      <c r="A40" s="134" t="s">
        <v>261</v>
      </c>
      <c r="B40" s="113" t="s">
        <v>4</v>
      </c>
      <c r="C40" s="113" t="s">
        <v>165</v>
      </c>
      <c r="D40" s="113" t="s">
        <v>162</v>
      </c>
      <c r="E40" s="113" t="s">
        <v>260</v>
      </c>
      <c r="F40" s="113"/>
      <c r="G40" s="210">
        <f t="shared" si="1"/>
        <v>16</v>
      </c>
      <c r="H40" s="210">
        <f t="shared" si="1"/>
        <v>16</v>
      </c>
      <c r="I40" s="204">
        <f t="shared" si="0"/>
        <v>100</v>
      </c>
    </row>
    <row r="41" spans="1:11" ht="31.5">
      <c r="A41" s="134" t="s">
        <v>262</v>
      </c>
      <c r="B41" s="113" t="s">
        <v>4</v>
      </c>
      <c r="C41" s="113" t="s">
        <v>165</v>
      </c>
      <c r="D41" s="113" t="s">
        <v>162</v>
      </c>
      <c r="E41" s="113" t="s">
        <v>203</v>
      </c>
      <c r="F41" s="113"/>
      <c r="G41" s="210">
        <f t="shared" si="1"/>
        <v>16</v>
      </c>
      <c r="H41" s="210">
        <f t="shared" si="1"/>
        <v>16</v>
      </c>
      <c r="I41" s="204">
        <f t="shared" si="0"/>
        <v>100</v>
      </c>
    </row>
    <row r="42" spans="1:11" ht="63">
      <c r="A42" s="143" t="s">
        <v>350</v>
      </c>
      <c r="B42" s="140" t="s">
        <v>4</v>
      </c>
      <c r="C42" s="140" t="s">
        <v>165</v>
      </c>
      <c r="D42" s="140" t="s">
        <v>162</v>
      </c>
      <c r="E42" s="140" t="s">
        <v>203</v>
      </c>
      <c r="F42" s="140" t="s">
        <v>351</v>
      </c>
      <c r="G42" s="212">
        <v>16</v>
      </c>
      <c r="H42" s="212">
        <v>16</v>
      </c>
      <c r="I42" s="204">
        <f t="shared" si="0"/>
        <v>100</v>
      </c>
    </row>
    <row r="43" spans="1:11" ht="88.5" customHeight="1">
      <c r="A43" s="166" t="s">
        <v>184</v>
      </c>
      <c r="B43" s="167" t="s">
        <v>4</v>
      </c>
      <c r="C43" s="167" t="s">
        <v>165</v>
      </c>
      <c r="D43" s="167" t="s">
        <v>183</v>
      </c>
      <c r="E43" s="167"/>
      <c r="F43" s="167"/>
      <c r="G43" s="209">
        <f t="shared" ref="G43:H46" si="2">G44</f>
        <v>336.8</v>
      </c>
      <c r="H43" s="209">
        <f t="shared" si="2"/>
        <v>252.6</v>
      </c>
      <c r="I43" s="203">
        <f t="shared" si="0"/>
        <v>75</v>
      </c>
    </row>
    <row r="44" spans="1:11" ht="31.5">
      <c r="A44" s="134" t="s">
        <v>241</v>
      </c>
      <c r="B44" s="113" t="s">
        <v>4</v>
      </c>
      <c r="C44" s="113" t="s">
        <v>165</v>
      </c>
      <c r="D44" s="113" t="s">
        <v>183</v>
      </c>
      <c r="E44" s="113" t="s">
        <v>240</v>
      </c>
      <c r="F44" s="113"/>
      <c r="G44" s="210">
        <f t="shared" si="2"/>
        <v>336.8</v>
      </c>
      <c r="H44" s="210">
        <f t="shared" si="2"/>
        <v>252.6</v>
      </c>
      <c r="I44" s="204">
        <f t="shared" si="0"/>
        <v>75</v>
      </c>
    </row>
    <row r="45" spans="1:11" ht="15.75">
      <c r="A45" s="134" t="s">
        <v>258</v>
      </c>
      <c r="B45" s="113" t="s">
        <v>4</v>
      </c>
      <c r="C45" s="113" t="s">
        <v>165</v>
      </c>
      <c r="D45" s="113" t="s">
        <v>183</v>
      </c>
      <c r="E45" s="113" t="s">
        <v>257</v>
      </c>
      <c r="F45" s="113"/>
      <c r="G45" s="210">
        <f t="shared" si="2"/>
        <v>336.8</v>
      </c>
      <c r="H45" s="210">
        <f t="shared" si="2"/>
        <v>252.6</v>
      </c>
      <c r="I45" s="204">
        <f t="shared" si="0"/>
        <v>75</v>
      </c>
    </row>
    <row r="46" spans="1:11" ht="15.75">
      <c r="A46" s="134" t="s">
        <v>11</v>
      </c>
      <c r="B46" s="113" t="s">
        <v>4</v>
      </c>
      <c r="C46" s="113" t="s">
        <v>165</v>
      </c>
      <c r="D46" s="113" t="s">
        <v>183</v>
      </c>
      <c r="E46" s="113" t="s">
        <v>259</v>
      </c>
      <c r="F46" s="113"/>
      <c r="G46" s="210">
        <f t="shared" si="2"/>
        <v>336.8</v>
      </c>
      <c r="H46" s="210">
        <f t="shared" si="2"/>
        <v>252.6</v>
      </c>
      <c r="I46" s="204">
        <f t="shared" si="0"/>
        <v>75</v>
      </c>
    </row>
    <row r="47" spans="1:11" ht="31.5">
      <c r="A47" s="134" t="s">
        <v>261</v>
      </c>
      <c r="B47" s="113" t="s">
        <v>4</v>
      </c>
      <c r="C47" s="113" t="s">
        <v>165</v>
      </c>
      <c r="D47" s="113" t="s">
        <v>183</v>
      </c>
      <c r="E47" s="113" t="s">
        <v>260</v>
      </c>
      <c r="F47" s="113"/>
      <c r="G47" s="210">
        <f>G48+G50+G52</f>
        <v>336.8</v>
      </c>
      <c r="H47" s="210">
        <f>H48+H50+H52</f>
        <v>252.6</v>
      </c>
      <c r="I47" s="204">
        <f t="shared" si="0"/>
        <v>75</v>
      </c>
    </row>
    <row r="48" spans="1:11" ht="78.75">
      <c r="A48" s="134" t="s">
        <v>263</v>
      </c>
      <c r="B48" s="113" t="s">
        <v>4</v>
      </c>
      <c r="C48" s="113" t="s">
        <v>165</v>
      </c>
      <c r="D48" s="113" t="s">
        <v>183</v>
      </c>
      <c r="E48" s="113" t="s">
        <v>204</v>
      </c>
      <c r="F48" s="113"/>
      <c r="G48" s="210">
        <f>G49</f>
        <v>152.4</v>
      </c>
      <c r="H48" s="210">
        <f>H49</f>
        <v>114.3</v>
      </c>
      <c r="I48" s="204">
        <f t="shared" si="0"/>
        <v>75</v>
      </c>
      <c r="K48" s="164"/>
    </row>
    <row r="49" spans="1:9" ht="15.75">
      <c r="A49" s="143" t="s">
        <v>354</v>
      </c>
      <c r="B49" s="140" t="s">
        <v>4</v>
      </c>
      <c r="C49" s="140" t="s">
        <v>165</v>
      </c>
      <c r="D49" s="140" t="s">
        <v>183</v>
      </c>
      <c r="E49" s="140" t="s">
        <v>204</v>
      </c>
      <c r="F49" s="140" t="s">
        <v>355</v>
      </c>
      <c r="G49" s="212">
        <v>152.4</v>
      </c>
      <c r="H49" s="212">
        <v>114.3</v>
      </c>
      <c r="I49" s="204">
        <f t="shared" si="0"/>
        <v>75</v>
      </c>
    </row>
    <row r="50" spans="1:9" ht="78.75">
      <c r="A50" s="134" t="s">
        <v>264</v>
      </c>
      <c r="B50" s="113" t="s">
        <v>4</v>
      </c>
      <c r="C50" s="113" t="s">
        <v>165</v>
      </c>
      <c r="D50" s="113" t="s">
        <v>183</v>
      </c>
      <c r="E50" s="113" t="s">
        <v>205</v>
      </c>
      <c r="F50" s="113"/>
      <c r="G50" s="210">
        <f>G51</f>
        <v>61.2</v>
      </c>
      <c r="H50" s="210">
        <f>H51</f>
        <v>45.9</v>
      </c>
      <c r="I50" s="204">
        <f t="shared" si="0"/>
        <v>74.999999999999986</v>
      </c>
    </row>
    <row r="51" spans="1:9" ht="15.75">
      <c r="A51" s="143" t="s">
        <v>354</v>
      </c>
      <c r="B51" s="140" t="s">
        <v>4</v>
      </c>
      <c r="C51" s="140" t="s">
        <v>165</v>
      </c>
      <c r="D51" s="140" t="s">
        <v>183</v>
      </c>
      <c r="E51" s="140" t="s">
        <v>205</v>
      </c>
      <c r="F51" s="140" t="s">
        <v>355</v>
      </c>
      <c r="G51" s="212">
        <v>61.2</v>
      </c>
      <c r="H51" s="212">
        <v>45.9</v>
      </c>
      <c r="I51" s="204">
        <f t="shared" si="0"/>
        <v>74.999999999999986</v>
      </c>
    </row>
    <row r="52" spans="1:9" ht="126">
      <c r="A52" s="134" t="s">
        <v>265</v>
      </c>
      <c r="B52" s="113" t="s">
        <v>4</v>
      </c>
      <c r="C52" s="113" t="s">
        <v>165</v>
      </c>
      <c r="D52" s="113" t="s">
        <v>183</v>
      </c>
      <c r="E52" s="113" t="s">
        <v>206</v>
      </c>
      <c r="F52" s="113"/>
      <c r="G52" s="210">
        <f>G53</f>
        <v>123.2</v>
      </c>
      <c r="H52" s="210">
        <f>H53</f>
        <v>92.4</v>
      </c>
      <c r="I52" s="204">
        <f t="shared" si="0"/>
        <v>75</v>
      </c>
    </row>
    <row r="53" spans="1:9" ht="15.75">
      <c r="A53" s="143" t="s">
        <v>354</v>
      </c>
      <c r="B53" s="140" t="s">
        <v>4</v>
      </c>
      <c r="C53" s="140" t="s">
        <v>165</v>
      </c>
      <c r="D53" s="140" t="s">
        <v>183</v>
      </c>
      <c r="E53" s="140" t="s">
        <v>206</v>
      </c>
      <c r="F53" s="140" t="s">
        <v>355</v>
      </c>
      <c r="G53" s="212">
        <v>123.2</v>
      </c>
      <c r="H53" s="212">
        <v>92.4</v>
      </c>
      <c r="I53" s="204">
        <f t="shared" si="0"/>
        <v>75</v>
      </c>
    </row>
    <row r="54" spans="1:9" ht="18.75" customHeight="1">
      <c r="A54" s="166" t="s">
        <v>13</v>
      </c>
      <c r="B54" s="167" t="s">
        <v>4</v>
      </c>
      <c r="C54" s="167" t="s">
        <v>165</v>
      </c>
      <c r="D54" s="167" t="s">
        <v>159</v>
      </c>
      <c r="E54" s="167"/>
      <c r="F54" s="167"/>
      <c r="G54" s="209">
        <f t="shared" ref="G54:H59" si="3">G55</f>
        <v>1000</v>
      </c>
      <c r="H54" s="209">
        <f t="shared" si="3"/>
        <v>0</v>
      </c>
      <c r="I54" s="203">
        <f t="shared" si="0"/>
        <v>0</v>
      </c>
    </row>
    <row r="55" spans="1:9" ht="31.5">
      <c r="A55" s="134" t="s">
        <v>241</v>
      </c>
      <c r="B55" s="113" t="s">
        <v>4</v>
      </c>
      <c r="C55" s="113" t="s">
        <v>165</v>
      </c>
      <c r="D55" s="113" t="s">
        <v>159</v>
      </c>
      <c r="E55" s="113" t="s">
        <v>240</v>
      </c>
      <c r="F55" s="113"/>
      <c r="G55" s="210">
        <f t="shared" si="3"/>
        <v>1000</v>
      </c>
      <c r="H55" s="210">
        <f t="shared" si="3"/>
        <v>0</v>
      </c>
      <c r="I55" s="204">
        <f t="shared" si="0"/>
        <v>0</v>
      </c>
    </row>
    <row r="56" spans="1:9" ht="15.75">
      <c r="A56" s="134" t="s">
        <v>258</v>
      </c>
      <c r="B56" s="113" t="s">
        <v>4</v>
      </c>
      <c r="C56" s="113" t="s">
        <v>165</v>
      </c>
      <c r="D56" s="113" t="s">
        <v>159</v>
      </c>
      <c r="E56" s="113" t="s">
        <v>257</v>
      </c>
      <c r="F56" s="113"/>
      <c r="G56" s="210">
        <f t="shared" si="3"/>
        <v>1000</v>
      </c>
      <c r="H56" s="210">
        <f t="shared" si="3"/>
        <v>0</v>
      </c>
      <c r="I56" s="204">
        <f t="shared" si="0"/>
        <v>0</v>
      </c>
    </row>
    <row r="57" spans="1:9" ht="15.75">
      <c r="A57" s="134" t="s">
        <v>11</v>
      </c>
      <c r="B57" s="113" t="s">
        <v>4</v>
      </c>
      <c r="C57" s="113" t="s">
        <v>165</v>
      </c>
      <c r="D57" s="113" t="s">
        <v>159</v>
      </c>
      <c r="E57" s="113" t="s">
        <v>259</v>
      </c>
      <c r="F57" s="113"/>
      <c r="G57" s="210">
        <f t="shared" si="3"/>
        <v>1000</v>
      </c>
      <c r="H57" s="210">
        <f t="shared" si="3"/>
        <v>0</v>
      </c>
      <c r="I57" s="204">
        <f t="shared" si="0"/>
        <v>0</v>
      </c>
    </row>
    <row r="58" spans="1:9" ht="15.75">
      <c r="A58" s="134" t="s">
        <v>267</v>
      </c>
      <c r="B58" s="113" t="s">
        <v>4</v>
      </c>
      <c r="C58" s="113" t="s">
        <v>165</v>
      </c>
      <c r="D58" s="113" t="s">
        <v>159</v>
      </c>
      <c r="E58" s="113" t="s">
        <v>266</v>
      </c>
      <c r="F58" s="113"/>
      <c r="G58" s="210">
        <f t="shared" si="3"/>
        <v>1000</v>
      </c>
      <c r="H58" s="210">
        <f t="shared" si="3"/>
        <v>0</v>
      </c>
      <c r="I58" s="204">
        <f t="shared" si="0"/>
        <v>0</v>
      </c>
    </row>
    <row r="59" spans="1:9" ht="31.5">
      <c r="A59" s="134" t="s">
        <v>268</v>
      </c>
      <c r="B59" s="113" t="s">
        <v>4</v>
      </c>
      <c r="C59" s="113" t="s">
        <v>165</v>
      </c>
      <c r="D59" s="113" t="s">
        <v>159</v>
      </c>
      <c r="E59" s="113" t="s">
        <v>207</v>
      </c>
      <c r="F59" s="113"/>
      <c r="G59" s="210">
        <f t="shared" si="3"/>
        <v>1000</v>
      </c>
      <c r="H59" s="210">
        <f t="shared" si="3"/>
        <v>0</v>
      </c>
      <c r="I59" s="204">
        <f t="shared" si="0"/>
        <v>0</v>
      </c>
    </row>
    <row r="60" spans="1:9" ht="15.75">
      <c r="A60" s="143" t="s">
        <v>356</v>
      </c>
      <c r="B60" s="140" t="s">
        <v>4</v>
      </c>
      <c r="C60" s="140" t="s">
        <v>165</v>
      </c>
      <c r="D60" s="140" t="s">
        <v>159</v>
      </c>
      <c r="E60" s="140" t="s">
        <v>207</v>
      </c>
      <c r="F60" s="140" t="s">
        <v>357</v>
      </c>
      <c r="G60" s="212">
        <v>1000</v>
      </c>
      <c r="H60" s="212">
        <v>0</v>
      </c>
      <c r="I60" s="204">
        <f t="shared" si="0"/>
        <v>0</v>
      </c>
    </row>
    <row r="61" spans="1:9" ht="31.5">
      <c r="A61" s="166" t="s">
        <v>15</v>
      </c>
      <c r="B61" s="167" t="s">
        <v>4</v>
      </c>
      <c r="C61" s="167" t="s">
        <v>165</v>
      </c>
      <c r="D61" s="167" t="s">
        <v>182</v>
      </c>
      <c r="E61" s="167"/>
      <c r="F61" s="167"/>
      <c r="G61" s="209">
        <f t="shared" ref="G61:H68" si="4">G62</f>
        <v>698.49400000000003</v>
      </c>
      <c r="H61" s="209">
        <f t="shared" si="4"/>
        <v>296.637</v>
      </c>
      <c r="I61" s="203">
        <f t="shared" si="0"/>
        <v>42.468081329259803</v>
      </c>
    </row>
    <row r="62" spans="1:9" ht="31.5">
      <c r="A62" s="134" t="s">
        <v>241</v>
      </c>
      <c r="B62" s="113" t="s">
        <v>4</v>
      </c>
      <c r="C62" s="113" t="s">
        <v>165</v>
      </c>
      <c r="D62" s="113" t="s">
        <v>182</v>
      </c>
      <c r="E62" s="113" t="s">
        <v>240</v>
      </c>
      <c r="F62" s="113"/>
      <c r="G62" s="210">
        <f>G65+G63</f>
        <v>698.49400000000003</v>
      </c>
      <c r="H62" s="210">
        <f>H65+H63</f>
        <v>296.637</v>
      </c>
      <c r="I62" s="204">
        <f t="shared" si="0"/>
        <v>42.468081329259803</v>
      </c>
    </row>
    <row r="63" spans="1:9" ht="15.75">
      <c r="A63" s="134" t="s">
        <v>258</v>
      </c>
      <c r="B63" s="113" t="s">
        <v>4</v>
      </c>
      <c r="C63" s="113" t="s">
        <v>165</v>
      </c>
      <c r="D63" s="113" t="s">
        <v>182</v>
      </c>
      <c r="E63" s="113" t="s">
        <v>250</v>
      </c>
      <c r="F63" s="113"/>
      <c r="G63" s="210">
        <f>G64</f>
        <v>25.494</v>
      </c>
      <c r="H63" s="210">
        <f>H64</f>
        <v>5.59</v>
      </c>
      <c r="I63" s="204">
        <f>H63/G63*100</f>
        <v>21.926727857535106</v>
      </c>
    </row>
    <row r="64" spans="1:9" ht="47.25">
      <c r="A64" s="134" t="s">
        <v>243</v>
      </c>
      <c r="B64" s="113" t="s">
        <v>4</v>
      </c>
      <c r="C64" s="113" t="s">
        <v>165</v>
      </c>
      <c r="D64" s="113" t="s">
        <v>182</v>
      </c>
      <c r="E64" s="113" t="s">
        <v>197</v>
      </c>
      <c r="F64" s="113" t="s">
        <v>39</v>
      </c>
      <c r="G64" s="210">
        <v>25.494</v>
      </c>
      <c r="H64" s="210">
        <v>5.59</v>
      </c>
      <c r="I64" s="204">
        <f>H64/G64*100</f>
        <v>21.926727857535106</v>
      </c>
    </row>
    <row r="65" spans="1:9" ht="15.75">
      <c r="A65" s="134" t="s">
        <v>258</v>
      </c>
      <c r="B65" s="113" t="s">
        <v>4</v>
      </c>
      <c r="C65" s="113" t="s">
        <v>165</v>
      </c>
      <c r="D65" s="113" t="s">
        <v>182</v>
      </c>
      <c r="E65" s="113" t="s">
        <v>257</v>
      </c>
      <c r="F65" s="113"/>
      <c r="G65" s="210">
        <f t="shared" si="4"/>
        <v>673</v>
      </c>
      <c r="H65" s="210">
        <f t="shared" si="4"/>
        <v>291.04700000000003</v>
      </c>
      <c r="I65" s="204">
        <f t="shared" si="0"/>
        <v>43.246210995542349</v>
      </c>
    </row>
    <row r="66" spans="1:9" ht="15.75">
      <c r="A66" s="134" t="s">
        <v>11</v>
      </c>
      <c r="B66" s="113" t="s">
        <v>4</v>
      </c>
      <c r="C66" s="113" t="s">
        <v>165</v>
      </c>
      <c r="D66" s="113" t="s">
        <v>182</v>
      </c>
      <c r="E66" s="113" t="s">
        <v>259</v>
      </c>
      <c r="F66" s="113"/>
      <c r="G66" s="210">
        <f>G67</f>
        <v>673</v>
      </c>
      <c r="H66" s="210">
        <f t="shared" si="4"/>
        <v>291.04700000000003</v>
      </c>
      <c r="I66" s="204">
        <f t="shared" si="0"/>
        <v>43.246210995542349</v>
      </c>
    </row>
    <row r="67" spans="1:9" ht="15.75">
      <c r="A67" s="134" t="s">
        <v>267</v>
      </c>
      <c r="B67" s="113" t="s">
        <v>4</v>
      </c>
      <c r="C67" s="113" t="s">
        <v>165</v>
      </c>
      <c r="D67" s="113" t="s">
        <v>182</v>
      </c>
      <c r="E67" s="113" t="s">
        <v>266</v>
      </c>
      <c r="F67" s="113"/>
      <c r="G67" s="210">
        <f>G68+G70</f>
        <v>673</v>
      </c>
      <c r="H67" s="210">
        <f>H68+H70</f>
        <v>291.04700000000003</v>
      </c>
      <c r="I67" s="204">
        <f t="shared" si="0"/>
        <v>43.246210995542349</v>
      </c>
    </row>
    <row r="68" spans="1:9" ht="94.5">
      <c r="A68" s="134" t="s">
        <v>269</v>
      </c>
      <c r="B68" s="113" t="s">
        <v>4</v>
      </c>
      <c r="C68" s="113" t="s">
        <v>165</v>
      </c>
      <c r="D68" s="113" t="s">
        <v>182</v>
      </c>
      <c r="E68" s="113" t="s">
        <v>208</v>
      </c>
      <c r="F68" s="113"/>
      <c r="G68" s="210">
        <f>G69</f>
        <v>458</v>
      </c>
      <c r="H68" s="210">
        <f t="shared" si="4"/>
        <v>251.047</v>
      </c>
      <c r="I68" s="204">
        <f t="shared" si="0"/>
        <v>54.813755458515281</v>
      </c>
    </row>
    <row r="69" spans="1:9" ht="63">
      <c r="A69" s="143" t="s">
        <v>350</v>
      </c>
      <c r="B69" s="140" t="s">
        <v>4</v>
      </c>
      <c r="C69" s="140" t="s">
        <v>165</v>
      </c>
      <c r="D69" s="140" t="s">
        <v>182</v>
      </c>
      <c r="E69" s="140" t="s">
        <v>208</v>
      </c>
      <c r="F69" s="140" t="s">
        <v>351</v>
      </c>
      <c r="G69" s="212">
        <v>458</v>
      </c>
      <c r="H69" s="212">
        <v>251.047</v>
      </c>
      <c r="I69" s="204">
        <f t="shared" si="0"/>
        <v>54.813755458515281</v>
      </c>
    </row>
    <row r="70" spans="1:9" ht="47.25">
      <c r="A70" s="129" t="s">
        <v>402</v>
      </c>
      <c r="B70" s="128" t="s">
        <v>4</v>
      </c>
      <c r="C70" s="128" t="s">
        <v>165</v>
      </c>
      <c r="D70" s="128" t="s">
        <v>182</v>
      </c>
      <c r="E70" s="128" t="s">
        <v>403</v>
      </c>
      <c r="F70" s="128"/>
      <c r="G70" s="211">
        <f>G71</f>
        <v>215</v>
      </c>
      <c r="H70" s="211">
        <f>H71</f>
        <v>40</v>
      </c>
      <c r="I70" s="198">
        <f>H70/G70*100</f>
        <v>18.604651162790699</v>
      </c>
    </row>
    <row r="71" spans="1:9" ht="63">
      <c r="A71" s="184" t="s">
        <v>350</v>
      </c>
      <c r="B71" s="185" t="s">
        <v>4</v>
      </c>
      <c r="C71" s="185" t="s">
        <v>165</v>
      </c>
      <c r="D71" s="185" t="s">
        <v>182</v>
      </c>
      <c r="E71" s="185" t="s">
        <v>403</v>
      </c>
      <c r="F71" s="185" t="s">
        <v>351</v>
      </c>
      <c r="G71" s="213">
        <v>215</v>
      </c>
      <c r="H71" s="213">
        <v>40</v>
      </c>
      <c r="I71" s="199">
        <f>H71/G71</f>
        <v>0.18604651162790697</v>
      </c>
    </row>
    <row r="72" spans="1:9" ht="15.75">
      <c r="A72" s="166" t="s">
        <v>34</v>
      </c>
      <c r="B72" s="167" t="s">
        <v>4</v>
      </c>
      <c r="C72" s="167" t="s">
        <v>158</v>
      </c>
      <c r="D72" s="167" t="s">
        <v>161</v>
      </c>
      <c r="E72" s="167"/>
      <c r="F72" s="167"/>
      <c r="G72" s="209">
        <f t="shared" ref="G72:H78" si="5">G73</f>
        <v>314.60000000000002</v>
      </c>
      <c r="H72" s="209">
        <f t="shared" si="5"/>
        <v>218.197</v>
      </c>
      <c r="I72" s="203">
        <f t="shared" si="0"/>
        <v>69.356961220597583</v>
      </c>
    </row>
    <row r="73" spans="1:9" ht="31.5">
      <c r="A73" s="142" t="s">
        <v>98</v>
      </c>
      <c r="B73" s="110" t="s">
        <v>4</v>
      </c>
      <c r="C73" s="110" t="s">
        <v>158</v>
      </c>
      <c r="D73" s="110" t="s">
        <v>173</v>
      </c>
      <c r="E73" s="110"/>
      <c r="F73" s="110"/>
      <c r="G73" s="208">
        <f t="shared" si="5"/>
        <v>314.60000000000002</v>
      </c>
      <c r="H73" s="208">
        <f t="shared" si="5"/>
        <v>218.197</v>
      </c>
      <c r="I73" s="202">
        <f t="shared" si="0"/>
        <v>69.356961220597583</v>
      </c>
    </row>
    <row r="74" spans="1:9" ht="31.5">
      <c r="A74" s="134" t="s">
        <v>241</v>
      </c>
      <c r="B74" s="113" t="s">
        <v>4</v>
      </c>
      <c r="C74" s="113" t="s">
        <v>158</v>
      </c>
      <c r="D74" s="113" t="s">
        <v>173</v>
      </c>
      <c r="E74" s="113" t="s">
        <v>240</v>
      </c>
      <c r="F74" s="113"/>
      <c r="G74" s="210">
        <f t="shared" si="5"/>
        <v>314.60000000000002</v>
      </c>
      <c r="H74" s="210">
        <f t="shared" si="5"/>
        <v>218.197</v>
      </c>
      <c r="I74" s="204">
        <f t="shared" si="0"/>
        <v>69.356961220597583</v>
      </c>
    </row>
    <row r="75" spans="1:9" ht="15.75">
      <c r="A75" s="134" t="s">
        <v>258</v>
      </c>
      <c r="B75" s="113" t="s">
        <v>4</v>
      </c>
      <c r="C75" s="113" t="s">
        <v>158</v>
      </c>
      <c r="D75" s="113" t="s">
        <v>173</v>
      </c>
      <c r="E75" s="113" t="s">
        <v>257</v>
      </c>
      <c r="F75" s="113"/>
      <c r="G75" s="210">
        <f t="shared" si="5"/>
        <v>314.60000000000002</v>
      </c>
      <c r="H75" s="210">
        <f t="shared" si="5"/>
        <v>218.197</v>
      </c>
      <c r="I75" s="204">
        <f t="shared" si="0"/>
        <v>69.356961220597583</v>
      </c>
    </row>
    <row r="76" spans="1:9" ht="15.75">
      <c r="A76" s="134" t="s">
        <v>11</v>
      </c>
      <c r="B76" s="113" t="s">
        <v>4</v>
      </c>
      <c r="C76" s="113" t="s">
        <v>158</v>
      </c>
      <c r="D76" s="113" t="s">
        <v>173</v>
      </c>
      <c r="E76" s="113" t="s">
        <v>259</v>
      </c>
      <c r="F76" s="113"/>
      <c r="G76" s="210">
        <f t="shared" si="5"/>
        <v>314.60000000000002</v>
      </c>
      <c r="H76" s="210">
        <f t="shared" si="5"/>
        <v>218.197</v>
      </c>
      <c r="I76" s="204">
        <f t="shared" si="0"/>
        <v>69.356961220597583</v>
      </c>
    </row>
    <row r="77" spans="1:9" ht="15.75">
      <c r="A77" s="134" t="s">
        <v>267</v>
      </c>
      <c r="B77" s="113" t="s">
        <v>4</v>
      </c>
      <c r="C77" s="113" t="s">
        <v>158</v>
      </c>
      <c r="D77" s="113" t="s">
        <v>173</v>
      </c>
      <c r="E77" s="113" t="s">
        <v>266</v>
      </c>
      <c r="F77" s="113"/>
      <c r="G77" s="210">
        <f t="shared" si="5"/>
        <v>314.60000000000002</v>
      </c>
      <c r="H77" s="210">
        <f t="shared" si="5"/>
        <v>218.197</v>
      </c>
      <c r="I77" s="204">
        <f t="shared" ref="I77:I135" si="6">H77/G77*100</f>
        <v>69.356961220597583</v>
      </c>
    </row>
    <row r="78" spans="1:9" ht="63">
      <c r="A78" s="134" t="s">
        <v>270</v>
      </c>
      <c r="B78" s="113" t="s">
        <v>4</v>
      </c>
      <c r="C78" s="113" t="s">
        <v>158</v>
      </c>
      <c r="D78" s="113" t="s">
        <v>173</v>
      </c>
      <c r="E78" s="113" t="s">
        <v>209</v>
      </c>
      <c r="F78" s="113"/>
      <c r="G78" s="210">
        <f t="shared" si="5"/>
        <v>314.60000000000002</v>
      </c>
      <c r="H78" s="210">
        <f t="shared" si="5"/>
        <v>218.197</v>
      </c>
      <c r="I78" s="204">
        <f t="shared" si="6"/>
        <v>69.356961220597583</v>
      </c>
    </row>
    <row r="79" spans="1:9" ht="126">
      <c r="A79" s="143" t="s">
        <v>348</v>
      </c>
      <c r="B79" s="140" t="s">
        <v>4</v>
      </c>
      <c r="C79" s="140" t="s">
        <v>158</v>
      </c>
      <c r="D79" s="140" t="s">
        <v>173</v>
      </c>
      <c r="E79" s="140" t="s">
        <v>209</v>
      </c>
      <c r="F79" s="140" t="s">
        <v>349</v>
      </c>
      <c r="G79" s="212">
        <v>314.60000000000002</v>
      </c>
      <c r="H79" s="212">
        <v>218.197</v>
      </c>
      <c r="I79" s="204">
        <f t="shared" si="6"/>
        <v>69.356961220597583</v>
      </c>
    </row>
    <row r="80" spans="1:9" ht="63">
      <c r="A80" s="166" t="s">
        <v>99</v>
      </c>
      <c r="B80" s="167" t="s">
        <v>4</v>
      </c>
      <c r="C80" s="167" t="s">
        <v>173</v>
      </c>
      <c r="D80" s="167" t="s">
        <v>161</v>
      </c>
      <c r="E80" s="167"/>
      <c r="F80" s="167"/>
      <c r="G80" s="209">
        <f t="shared" ref="G80:H86" si="7">G81</f>
        <v>900</v>
      </c>
      <c r="H80" s="209">
        <f t="shared" si="7"/>
        <v>58.68</v>
      </c>
      <c r="I80" s="203">
        <f t="shared" si="6"/>
        <v>6.52</v>
      </c>
    </row>
    <row r="81" spans="1:9" ht="63">
      <c r="A81" s="142" t="s">
        <v>179</v>
      </c>
      <c r="B81" s="110" t="s">
        <v>4</v>
      </c>
      <c r="C81" s="110" t="s">
        <v>173</v>
      </c>
      <c r="D81" s="110" t="s">
        <v>178</v>
      </c>
      <c r="E81" s="110"/>
      <c r="F81" s="110"/>
      <c r="G81" s="208">
        <f t="shared" si="7"/>
        <v>900</v>
      </c>
      <c r="H81" s="208">
        <f t="shared" si="7"/>
        <v>58.68</v>
      </c>
      <c r="I81" s="202">
        <f t="shared" si="6"/>
        <v>6.52</v>
      </c>
    </row>
    <row r="82" spans="1:9" ht="31.5">
      <c r="A82" s="134" t="s">
        <v>272</v>
      </c>
      <c r="B82" s="113" t="s">
        <v>4</v>
      </c>
      <c r="C82" s="113" t="s">
        <v>173</v>
      </c>
      <c r="D82" s="113" t="s">
        <v>178</v>
      </c>
      <c r="E82" s="113" t="s">
        <v>271</v>
      </c>
      <c r="F82" s="113"/>
      <c r="G82" s="210">
        <f t="shared" si="7"/>
        <v>900</v>
      </c>
      <c r="H82" s="210">
        <f t="shared" si="7"/>
        <v>58.68</v>
      </c>
      <c r="I82" s="204">
        <f t="shared" si="6"/>
        <v>6.52</v>
      </c>
    </row>
    <row r="83" spans="1:9" ht="126">
      <c r="A83" s="134" t="s">
        <v>274</v>
      </c>
      <c r="B83" s="113" t="s">
        <v>4</v>
      </c>
      <c r="C83" s="113" t="s">
        <v>173</v>
      </c>
      <c r="D83" s="113" t="s">
        <v>178</v>
      </c>
      <c r="E83" s="113" t="s">
        <v>273</v>
      </c>
      <c r="F83" s="113"/>
      <c r="G83" s="210">
        <f t="shared" si="7"/>
        <v>900</v>
      </c>
      <c r="H83" s="210">
        <f t="shared" si="7"/>
        <v>58.68</v>
      </c>
      <c r="I83" s="204">
        <f t="shared" si="6"/>
        <v>6.52</v>
      </c>
    </row>
    <row r="84" spans="1:9" ht="31.5">
      <c r="A84" s="134" t="s">
        <v>276</v>
      </c>
      <c r="B84" s="113" t="s">
        <v>4</v>
      </c>
      <c r="C84" s="113" t="s">
        <v>173</v>
      </c>
      <c r="D84" s="113" t="s">
        <v>178</v>
      </c>
      <c r="E84" s="113" t="s">
        <v>275</v>
      </c>
      <c r="F84" s="113"/>
      <c r="G84" s="210">
        <f t="shared" si="7"/>
        <v>900</v>
      </c>
      <c r="H84" s="210">
        <f t="shared" si="7"/>
        <v>58.68</v>
      </c>
      <c r="I84" s="204">
        <f t="shared" si="6"/>
        <v>6.52</v>
      </c>
    </row>
    <row r="85" spans="1:9" ht="47.25">
      <c r="A85" s="134" t="s">
        <v>278</v>
      </c>
      <c r="B85" s="113" t="s">
        <v>4</v>
      </c>
      <c r="C85" s="113" t="s">
        <v>173</v>
      </c>
      <c r="D85" s="113" t="s">
        <v>178</v>
      </c>
      <c r="E85" s="113" t="s">
        <v>277</v>
      </c>
      <c r="F85" s="113"/>
      <c r="G85" s="210">
        <f t="shared" si="7"/>
        <v>900</v>
      </c>
      <c r="H85" s="210">
        <f t="shared" si="7"/>
        <v>58.68</v>
      </c>
      <c r="I85" s="204">
        <f t="shared" si="6"/>
        <v>6.52</v>
      </c>
    </row>
    <row r="86" spans="1:9" ht="31.5">
      <c r="A86" s="134" t="s">
        <v>280</v>
      </c>
      <c r="B86" s="113" t="s">
        <v>4</v>
      </c>
      <c r="C86" s="113" t="s">
        <v>173</v>
      </c>
      <c r="D86" s="113" t="s">
        <v>178</v>
      </c>
      <c r="E86" s="113" t="s">
        <v>279</v>
      </c>
      <c r="F86" s="113"/>
      <c r="G86" s="210">
        <f t="shared" si="7"/>
        <v>900</v>
      </c>
      <c r="H86" s="210">
        <f t="shared" si="7"/>
        <v>58.68</v>
      </c>
      <c r="I86" s="204">
        <f t="shared" si="6"/>
        <v>6.52</v>
      </c>
    </row>
    <row r="87" spans="1:9" ht="63">
      <c r="A87" s="143" t="s">
        <v>350</v>
      </c>
      <c r="B87" s="140" t="s">
        <v>4</v>
      </c>
      <c r="C87" s="140" t="s">
        <v>173</v>
      </c>
      <c r="D87" s="140" t="s">
        <v>178</v>
      </c>
      <c r="E87" s="140" t="s">
        <v>279</v>
      </c>
      <c r="F87" s="140" t="s">
        <v>351</v>
      </c>
      <c r="G87" s="212">
        <v>900</v>
      </c>
      <c r="H87" s="212">
        <v>58.68</v>
      </c>
      <c r="I87" s="204">
        <f t="shared" si="6"/>
        <v>6.52</v>
      </c>
    </row>
    <row r="88" spans="1:9" ht="31.5">
      <c r="A88" s="166" t="s">
        <v>101</v>
      </c>
      <c r="B88" s="167" t="s">
        <v>4</v>
      </c>
      <c r="C88" s="167" t="s">
        <v>162</v>
      </c>
      <c r="D88" s="167" t="s">
        <v>161</v>
      </c>
      <c r="E88" s="167"/>
      <c r="F88" s="167"/>
      <c r="G88" s="209">
        <f>G89+G103</f>
        <v>9151.5349999999999</v>
      </c>
      <c r="H88" s="209">
        <f>H89+H103</f>
        <v>6229.6260000000002</v>
      </c>
      <c r="I88" s="203">
        <f t="shared" si="6"/>
        <v>68.071924545991465</v>
      </c>
    </row>
    <row r="89" spans="1:9" ht="31.5">
      <c r="A89" s="166" t="s">
        <v>103</v>
      </c>
      <c r="B89" s="167" t="s">
        <v>4</v>
      </c>
      <c r="C89" s="167" t="s">
        <v>162</v>
      </c>
      <c r="D89" s="167" t="s">
        <v>177</v>
      </c>
      <c r="E89" s="167"/>
      <c r="F89" s="167"/>
      <c r="G89" s="209">
        <f t="shared" ref="G89:H90" si="8">G90</f>
        <v>8496.5349999999999</v>
      </c>
      <c r="H89" s="209">
        <f>H90</f>
        <v>5726.1260000000002</v>
      </c>
      <c r="I89" s="203">
        <f t="shared" si="6"/>
        <v>67.393661063009802</v>
      </c>
    </row>
    <row r="90" spans="1:9" ht="31.5">
      <c r="A90" s="134" t="s">
        <v>272</v>
      </c>
      <c r="B90" s="113" t="s">
        <v>4</v>
      </c>
      <c r="C90" s="113" t="s">
        <v>162</v>
      </c>
      <c r="D90" s="113" t="s">
        <v>177</v>
      </c>
      <c r="E90" s="113" t="s">
        <v>271</v>
      </c>
      <c r="F90" s="113"/>
      <c r="G90" s="210">
        <f t="shared" si="8"/>
        <v>8496.5349999999999</v>
      </c>
      <c r="H90" s="210">
        <f t="shared" si="8"/>
        <v>5726.1260000000002</v>
      </c>
      <c r="I90" s="204">
        <f t="shared" si="6"/>
        <v>67.393661063009802</v>
      </c>
    </row>
    <row r="91" spans="1:9" ht="126">
      <c r="A91" s="134" t="s">
        <v>274</v>
      </c>
      <c r="B91" s="113" t="s">
        <v>4</v>
      </c>
      <c r="C91" s="113" t="s">
        <v>162</v>
      </c>
      <c r="D91" s="113" t="s">
        <v>177</v>
      </c>
      <c r="E91" s="113" t="s">
        <v>273</v>
      </c>
      <c r="F91" s="113"/>
      <c r="G91" s="210">
        <f>G92</f>
        <v>8496.5349999999999</v>
      </c>
      <c r="H91" s="210">
        <f>H92</f>
        <v>5726.1260000000002</v>
      </c>
      <c r="I91" s="204">
        <f t="shared" si="6"/>
        <v>67.393661063009802</v>
      </c>
    </row>
    <row r="92" spans="1:9" ht="31.5">
      <c r="A92" s="134" t="s">
        <v>276</v>
      </c>
      <c r="B92" s="113" t="s">
        <v>4</v>
      </c>
      <c r="C92" s="113" t="s">
        <v>162</v>
      </c>
      <c r="D92" s="113" t="s">
        <v>177</v>
      </c>
      <c r="E92" s="113" t="s">
        <v>275</v>
      </c>
      <c r="F92" s="113"/>
      <c r="G92" s="210">
        <f>G93+G102</f>
        <v>8496.5349999999999</v>
      </c>
      <c r="H92" s="210">
        <f>H93+H102</f>
        <v>5726.1260000000002</v>
      </c>
      <c r="I92" s="204">
        <f t="shared" si="6"/>
        <v>67.393661063009802</v>
      </c>
    </row>
    <row r="93" spans="1:9" ht="94.5">
      <c r="A93" s="134" t="s">
        <v>282</v>
      </c>
      <c r="B93" s="113" t="s">
        <v>4</v>
      </c>
      <c r="C93" s="113" t="s">
        <v>162</v>
      </c>
      <c r="D93" s="113" t="s">
        <v>177</v>
      </c>
      <c r="E93" s="113" t="s">
        <v>281</v>
      </c>
      <c r="F93" s="113"/>
      <c r="G93" s="210">
        <f>G94+G96+G98</f>
        <v>8486.5349999999999</v>
      </c>
      <c r="H93" s="210">
        <f>H94+H96+H98</f>
        <v>5726.1260000000002</v>
      </c>
      <c r="I93" s="204">
        <f t="shared" si="6"/>
        <v>67.473073521761236</v>
      </c>
    </row>
    <row r="94" spans="1:9" ht="31.5">
      <c r="A94" s="134" t="s">
        <v>283</v>
      </c>
      <c r="B94" s="113" t="s">
        <v>4</v>
      </c>
      <c r="C94" s="113" t="s">
        <v>162</v>
      </c>
      <c r="D94" s="113" t="s">
        <v>177</v>
      </c>
      <c r="E94" s="113" t="s">
        <v>210</v>
      </c>
      <c r="F94" s="113"/>
      <c r="G94" s="210">
        <f>G95</f>
        <v>3400</v>
      </c>
      <c r="H94" s="210">
        <f>H95</f>
        <v>2178.9299999999998</v>
      </c>
      <c r="I94" s="204">
        <f t="shared" si="6"/>
        <v>64.086176470588228</v>
      </c>
    </row>
    <row r="95" spans="1:9" ht="63">
      <c r="A95" s="143" t="s">
        <v>350</v>
      </c>
      <c r="B95" s="140" t="s">
        <v>4</v>
      </c>
      <c r="C95" s="140" t="s">
        <v>162</v>
      </c>
      <c r="D95" s="140" t="s">
        <v>177</v>
      </c>
      <c r="E95" s="140" t="s">
        <v>210</v>
      </c>
      <c r="F95" s="140" t="s">
        <v>351</v>
      </c>
      <c r="G95" s="212">
        <v>3400</v>
      </c>
      <c r="H95" s="212">
        <v>2178.9299999999998</v>
      </c>
      <c r="I95" s="204">
        <f t="shared" si="6"/>
        <v>64.086176470588228</v>
      </c>
    </row>
    <row r="96" spans="1:9" ht="47.25">
      <c r="A96" s="134" t="s">
        <v>284</v>
      </c>
      <c r="B96" s="113" t="s">
        <v>4</v>
      </c>
      <c r="C96" s="113" t="s">
        <v>162</v>
      </c>
      <c r="D96" s="113" t="s">
        <v>177</v>
      </c>
      <c r="E96" s="113" t="s">
        <v>211</v>
      </c>
      <c r="F96" s="113"/>
      <c r="G96" s="210">
        <f>G97</f>
        <v>3800</v>
      </c>
      <c r="H96" s="210">
        <f>H97</f>
        <v>2260.6610000000001</v>
      </c>
      <c r="I96" s="204">
        <f t="shared" si="6"/>
        <v>59.491078947368422</v>
      </c>
    </row>
    <row r="97" spans="1:9" ht="63">
      <c r="A97" s="143" t="s">
        <v>350</v>
      </c>
      <c r="B97" s="140" t="s">
        <v>4</v>
      </c>
      <c r="C97" s="140" t="s">
        <v>162</v>
      </c>
      <c r="D97" s="140" t="s">
        <v>177</v>
      </c>
      <c r="E97" s="140" t="s">
        <v>211</v>
      </c>
      <c r="F97" s="140" t="s">
        <v>351</v>
      </c>
      <c r="G97" s="212">
        <v>3800</v>
      </c>
      <c r="H97" s="212">
        <v>2260.6610000000001</v>
      </c>
      <c r="I97" s="204">
        <f t="shared" si="6"/>
        <v>59.491078947368422</v>
      </c>
    </row>
    <row r="98" spans="1:9" ht="173.25">
      <c r="A98" s="144" t="s">
        <v>285</v>
      </c>
      <c r="B98" s="113" t="s">
        <v>4</v>
      </c>
      <c r="C98" s="113" t="s">
        <v>162</v>
      </c>
      <c r="D98" s="113" t="s">
        <v>177</v>
      </c>
      <c r="E98" s="113" t="s">
        <v>212</v>
      </c>
      <c r="F98" s="113"/>
      <c r="G98" s="210">
        <f>G99</f>
        <v>1286.5350000000001</v>
      </c>
      <c r="H98" s="210">
        <f>H99</f>
        <v>1286.5350000000001</v>
      </c>
      <c r="I98" s="204">
        <f t="shared" si="6"/>
        <v>100</v>
      </c>
    </row>
    <row r="99" spans="1:9" ht="63">
      <c r="A99" s="143" t="s">
        <v>350</v>
      </c>
      <c r="B99" s="140" t="s">
        <v>4</v>
      </c>
      <c r="C99" s="140" t="s">
        <v>162</v>
      </c>
      <c r="D99" s="140" t="s">
        <v>177</v>
      </c>
      <c r="E99" s="140" t="s">
        <v>212</v>
      </c>
      <c r="F99" s="140" t="s">
        <v>351</v>
      </c>
      <c r="G99" s="212">
        <v>1286.5350000000001</v>
      </c>
      <c r="H99" s="212">
        <v>1286.5350000000001</v>
      </c>
      <c r="I99" s="204">
        <f t="shared" si="6"/>
        <v>100</v>
      </c>
    </row>
    <row r="100" spans="1:9" ht="78.75">
      <c r="A100" s="134" t="s">
        <v>287</v>
      </c>
      <c r="B100" s="113" t="s">
        <v>4</v>
      </c>
      <c r="C100" s="113" t="s">
        <v>162</v>
      </c>
      <c r="D100" s="113" t="s">
        <v>177</v>
      </c>
      <c r="E100" s="113" t="s">
        <v>286</v>
      </c>
      <c r="F100" s="113"/>
      <c r="G100" s="210">
        <f>G101</f>
        <v>10</v>
      </c>
      <c r="H100" s="210">
        <f>H101</f>
        <v>0</v>
      </c>
      <c r="I100" s="204">
        <f t="shared" si="6"/>
        <v>0</v>
      </c>
    </row>
    <row r="101" spans="1:9" ht="63">
      <c r="A101" s="134" t="s">
        <v>288</v>
      </c>
      <c r="B101" s="113" t="s">
        <v>4</v>
      </c>
      <c r="C101" s="113" t="s">
        <v>162</v>
      </c>
      <c r="D101" s="113" t="s">
        <v>177</v>
      </c>
      <c r="E101" s="113" t="s">
        <v>213</v>
      </c>
      <c r="F101" s="113"/>
      <c r="G101" s="210">
        <f>G102</f>
        <v>10</v>
      </c>
      <c r="H101" s="210">
        <f>H102</f>
        <v>0</v>
      </c>
      <c r="I101" s="204">
        <f t="shared" si="6"/>
        <v>0</v>
      </c>
    </row>
    <row r="102" spans="1:9" ht="63">
      <c r="A102" s="143" t="s">
        <v>350</v>
      </c>
      <c r="B102" s="140" t="s">
        <v>4</v>
      </c>
      <c r="C102" s="140" t="s">
        <v>162</v>
      </c>
      <c r="D102" s="140" t="s">
        <v>177</v>
      </c>
      <c r="E102" s="140" t="s">
        <v>213</v>
      </c>
      <c r="F102" s="140" t="s">
        <v>351</v>
      </c>
      <c r="G102" s="212">
        <v>10</v>
      </c>
      <c r="H102" s="212">
        <v>0</v>
      </c>
      <c r="I102" s="204">
        <f t="shared" si="6"/>
        <v>0</v>
      </c>
    </row>
    <row r="103" spans="1:9" ht="31.5">
      <c r="A103" s="166" t="s">
        <v>104</v>
      </c>
      <c r="B103" s="167" t="s">
        <v>4</v>
      </c>
      <c r="C103" s="167" t="s">
        <v>162</v>
      </c>
      <c r="D103" s="167" t="s">
        <v>176</v>
      </c>
      <c r="E103" s="167"/>
      <c r="F103" s="167"/>
      <c r="G103" s="209">
        <f t="shared" ref="G103:H106" si="9">G104</f>
        <v>655</v>
      </c>
      <c r="H103" s="209">
        <f t="shared" si="9"/>
        <v>503.5</v>
      </c>
      <c r="I103" s="203">
        <f t="shared" si="6"/>
        <v>76.870229007633583</v>
      </c>
    </row>
    <row r="104" spans="1:9" ht="31.5">
      <c r="A104" s="134" t="s">
        <v>272</v>
      </c>
      <c r="B104" s="113" t="s">
        <v>4</v>
      </c>
      <c r="C104" s="113" t="s">
        <v>162</v>
      </c>
      <c r="D104" s="113" t="s">
        <v>176</v>
      </c>
      <c r="E104" s="113" t="s">
        <v>271</v>
      </c>
      <c r="F104" s="113"/>
      <c r="G104" s="210">
        <f t="shared" si="9"/>
        <v>655</v>
      </c>
      <c r="H104" s="210">
        <f t="shared" si="9"/>
        <v>503.5</v>
      </c>
      <c r="I104" s="204">
        <f t="shared" si="6"/>
        <v>76.870229007633583</v>
      </c>
    </row>
    <row r="105" spans="1:9" ht="126">
      <c r="A105" s="134" t="s">
        <v>274</v>
      </c>
      <c r="B105" s="113" t="s">
        <v>4</v>
      </c>
      <c r="C105" s="113" t="s">
        <v>162</v>
      </c>
      <c r="D105" s="113" t="s">
        <v>176</v>
      </c>
      <c r="E105" s="113" t="s">
        <v>273</v>
      </c>
      <c r="F105" s="113"/>
      <c r="G105" s="210">
        <f t="shared" si="9"/>
        <v>655</v>
      </c>
      <c r="H105" s="210">
        <f t="shared" si="9"/>
        <v>503.5</v>
      </c>
      <c r="I105" s="204">
        <f t="shared" si="6"/>
        <v>76.870229007633583</v>
      </c>
    </row>
    <row r="106" spans="1:9" ht="31.5">
      <c r="A106" s="134" t="s">
        <v>276</v>
      </c>
      <c r="B106" s="113" t="s">
        <v>4</v>
      </c>
      <c r="C106" s="113" t="s">
        <v>162</v>
      </c>
      <c r="D106" s="113" t="s">
        <v>176</v>
      </c>
      <c r="E106" s="113" t="s">
        <v>275</v>
      </c>
      <c r="F106" s="113"/>
      <c r="G106" s="210">
        <f t="shared" si="9"/>
        <v>655</v>
      </c>
      <c r="H106" s="210">
        <f t="shared" si="9"/>
        <v>503.5</v>
      </c>
      <c r="I106" s="204">
        <f t="shared" si="6"/>
        <v>76.870229007633583</v>
      </c>
    </row>
    <row r="107" spans="1:9" ht="47.25">
      <c r="A107" s="134" t="s">
        <v>292</v>
      </c>
      <c r="B107" s="113" t="s">
        <v>4</v>
      </c>
      <c r="C107" s="113" t="s">
        <v>162</v>
      </c>
      <c r="D107" s="113" t="s">
        <v>176</v>
      </c>
      <c r="E107" s="113" t="s">
        <v>291</v>
      </c>
      <c r="F107" s="113"/>
      <c r="G107" s="210">
        <f>G108+G110</f>
        <v>655</v>
      </c>
      <c r="H107" s="210">
        <f>H108+H110</f>
        <v>503.5</v>
      </c>
      <c r="I107" s="204">
        <f t="shared" si="6"/>
        <v>76.870229007633583</v>
      </c>
    </row>
    <row r="108" spans="1:9" ht="47.25">
      <c r="A108" s="134" t="s">
        <v>293</v>
      </c>
      <c r="B108" s="113" t="s">
        <v>4</v>
      </c>
      <c r="C108" s="113" t="s">
        <v>162</v>
      </c>
      <c r="D108" s="113" t="s">
        <v>176</v>
      </c>
      <c r="E108" s="113" t="s">
        <v>214</v>
      </c>
      <c r="F108" s="113"/>
      <c r="G108" s="210">
        <f>G109</f>
        <v>5</v>
      </c>
      <c r="H108" s="210">
        <f>H109</f>
        <v>0</v>
      </c>
      <c r="I108" s="204">
        <f t="shared" si="6"/>
        <v>0</v>
      </c>
    </row>
    <row r="109" spans="1:9" ht="63">
      <c r="A109" s="143" t="s">
        <v>350</v>
      </c>
      <c r="B109" s="140" t="s">
        <v>4</v>
      </c>
      <c r="C109" s="140" t="s">
        <v>162</v>
      </c>
      <c r="D109" s="140" t="s">
        <v>176</v>
      </c>
      <c r="E109" s="140" t="s">
        <v>214</v>
      </c>
      <c r="F109" s="140" t="s">
        <v>351</v>
      </c>
      <c r="G109" s="212">
        <v>5</v>
      </c>
      <c r="H109" s="212">
        <v>0</v>
      </c>
      <c r="I109" s="204">
        <f t="shared" si="6"/>
        <v>0</v>
      </c>
    </row>
    <row r="110" spans="1:9" ht="31.5">
      <c r="A110" s="134" t="s">
        <v>294</v>
      </c>
      <c r="B110" s="113" t="s">
        <v>4</v>
      </c>
      <c r="C110" s="113" t="s">
        <v>162</v>
      </c>
      <c r="D110" s="113" t="s">
        <v>176</v>
      </c>
      <c r="E110" s="113" t="s">
        <v>215</v>
      </c>
      <c r="F110" s="113"/>
      <c r="G110" s="210">
        <f>G111</f>
        <v>650</v>
      </c>
      <c r="H110" s="210">
        <f>H111</f>
        <v>503.5</v>
      </c>
      <c r="I110" s="204">
        <f t="shared" si="6"/>
        <v>77.461538461538453</v>
      </c>
    </row>
    <row r="111" spans="1:9" ht="63">
      <c r="A111" s="143" t="s">
        <v>350</v>
      </c>
      <c r="B111" s="140" t="s">
        <v>4</v>
      </c>
      <c r="C111" s="140" t="s">
        <v>162</v>
      </c>
      <c r="D111" s="140" t="s">
        <v>176</v>
      </c>
      <c r="E111" s="140" t="s">
        <v>215</v>
      </c>
      <c r="F111" s="140" t="s">
        <v>351</v>
      </c>
      <c r="G111" s="212">
        <v>650</v>
      </c>
      <c r="H111" s="212">
        <v>503.5</v>
      </c>
      <c r="I111" s="204">
        <f t="shared" si="6"/>
        <v>77.461538461538453</v>
      </c>
    </row>
    <row r="112" spans="1:9" ht="47.25">
      <c r="A112" s="166" t="s">
        <v>105</v>
      </c>
      <c r="B112" s="167" t="s">
        <v>4</v>
      </c>
      <c r="C112" s="167" t="s">
        <v>174</v>
      </c>
      <c r="D112" s="167" t="s">
        <v>161</v>
      </c>
      <c r="E112" s="167"/>
      <c r="F112" s="167"/>
      <c r="G112" s="209">
        <f>G113+G140+G150</f>
        <v>72566.058530000009</v>
      </c>
      <c r="H112" s="209">
        <f>H113+H140+H150</f>
        <v>61214.743439999998</v>
      </c>
      <c r="I112" s="203">
        <f t="shared" si="6"/>
        <v>84.357266578965167</v>
      </c>
    </row>
    <row r="113" spans="1:10" ht="15.75">
      <c r="A113" s="166" t="s">
        <v>106</v>
      </c>
      <c r="B113" s="167" t="s">
        <v>4</v>
      </c>
      <c r="C113" s="167" t="s">
        <v>174</v>
      </c>
      <c r="D113" s="167" t="s">
        <v>165</v>
      </c>
      <c r="E113" s="167"/>
      <c r="F113" s="167"/>
      <c r="G113" s="209">
        <f>G114+G125</f>
        <v>33034.221530000003</v>
      </c>
      <c r="H113" s="209">
        <f>H114+H125</f>
        <v>31216.167000000001</v>
      </c>
      <c r="I113" s="203">
        <f t="shared" si="6"/>
        <v>94.496451117066783</v>
      </c>
    </row>
    <row r="114" spans="1:10" ht="31.5">
      <c r="A114" s="134" t="s">
        <v>241</v>
      </c>
      <c r="B114" s="113" t="s">
        <v>4</v>
      </c>
      <c r="C114" s="113" t="s">
        <v>174</v>
      </c>
      <c r="D114" s="113" t="s">
        <v>165</v>
      </c>
      <c r="E114" s="113" t="s">
        <v>240</v>
      </c>
      <c r="F114" s="113"/>
      <c r="G114" s="210">
        <f>G115</f>
        <v>890.95</v>
      </c>
      <c r="H114" s="210">
        <f>H115</f>
        <v>368.86900000000003</v>
      </c>
      <c r="I114" s="204">
        <f t="shared" si="6"/>
        <v>41.401762163982269</v>
      </c>
    </row>
    <row r="115" spans="1:10" ht="15.75">
      <c r="A115" s="134" t="s">
        <v>258</v>
      </c>
      <c r="B115" s="113" t="s">
        <v>4</v>
      </c>
      <c r="C115" s="113" t="s">
        <v>174</v>
      </c>
      <c r="D115" s="113" t="s">
        <v>165</v>
      </c>
      <c r="E115" s="113" t="s">
        <v>257</v>
      </c>
      <c r="F115" s="113"/>
      <c r="G115" s="210">
        <f>G116</f>
        <v>890.95</v>
      </c>
      <c r="H115" s="210">
        <f>H116</f>
        <v>368.86900000000003</v>
      </c>
      <c r="I115" s="204">
        <f t="shared" si="6"/>
        <v>41.401762163982269</v>
      </c>
    </row>
    <row r="116" spans="1:10" ht="15.75">
      <c r="A116" s="134" t="s">
        <v>11</v>
      </c>
      <c r="B116" s="113" t="s">
        <v>4</v>
      </c>
      <c r="C116" s="113" t="s">
        <v>174</v>
      </c>
      <c r="D116" s="113" t="s">
        <v>165</v>
      </c>
      <c r="E116" s="113" t="s">
        <v>259</v>
      </c>
      <c r="F116" s="113"/>
      <c r="G116" s="210">
        <f>G117+G122</f>
        <v>890.95</v>
      </c>
      <c r="H116" s="210">
        <f>H117+H122</f>
        <v>368.86900000000003</v>
      </c>
      <c r="I116" s="204">
        <f t="shared" si="6"/>
        <v>41.401762163982269</v>
      </c>
      <c r="J116" s="164"/>
    </row>
    <row r="117" spans="1:10" ht="31.5">
      <c r="A117" s="134" t="s">
        <v>261</v>
      </c>
      <c r="B117" s="113" t="s">
        <v>4</v>
      </c>
      <c r="C117" s="113" t="s">
        <v>174</v>
      </c>
      <c r="D117" s="113" t="s">
        <v>165</v>
      </c>
      <c r="E117" s="113" t="s">
        <v>260</v>
      </c>
      <c r="F117" s="113"/>
      <c r="G117" s="210">
        <f>G118+G120</f>
        <v>258.43</v>
      </c>
      <c r="H117" s="210">
        <f>H118+H120</f>
        <v>193.822</v>
      </c>
      <c r="I117" s="204">
        <f t="shared" si="6"/>
        <v>74.999806524010367</v>
      </c>
    </row>
    <row r="118" spans="1:10" ht="63">
      <c r="A118" s="134" t="s">
        <v>358</v>
      </c>
      <c r="B118" s="113" t="s">
        <v>4</v>
      </c>
      <c r="C118" s="113" t="s">
        <v>174</v>
      </c>
      <c r="D118" s="113" t="s">
        <v>165</v>
      </c>
      <c r="E118" s="113" t="s">
        <v>359</v>
      </c>
      <c r="F118" s="113"/>
      <c r="G118" s="210">
        <f>G119</f>
        <v>223.43</v>
      </c>
      <c r="H118" s="210">
        <f>H119</f>
        <v>167.572</v>
      </c>
      <c r="I118" s="204">
        <f t="shared" si="6"/>
        <v>74.999776216264607</v>
      </c>
      <c r="J118" s="164"/>
    </row>
    <row r="119" spans="1:10" ht="15.75">
      <c r="A119" s="143" t="s">
        <v>354</v>
      </c>
      <c r="B119" s="140" t="s">
        <v>4</v>
      </c>
      <c r="C119" s="140" t="s">
        <v>174</v>
      </c>
      <c r="D119" s="140" t="s">
        <v>165</v>
      </c>
      <c r="E119" s="140" t="s">
        <v>359</v>
      </c>
      <c r="F119" s="140" t="s">
        <v>355</v>
      </c>
      <c r="G119" s="212">
        <v>223.43</v>
      </c>
      <c r="H119" s="212">
        <v>167.572</v>
      </c>
      <c r="I119" s="204">
        <f t="shared" si="6"/>
        <v>74.999776216264607</v>
      </c>
    </row>
    <row r="120" spans="1:10" ht="63">
      <c r="A120" s="134" t="s">
        <v>295</v>
      </c>
      <c r="B120" s="113" t="s">
        <v>4</v>
      </c>
      <c r="C120" s="113" t="s">
        <v>174</v>
      </c>
      <c r="D120" s="113" t="s">
        <v>165</v>
      </c>
      <c r="E120" s="113" t="s">
        <v>216</v>
      </c>
      <c r="F120" s="113"/>
      <c r="G120" s="210">
        <f>G121</f>
        <v>35</v>
      </c>
      <c r="H120" s="210">
        <f>H121</f>
        <v>26.25</v>
      </c>
      <c r="I120" s="204">
        <f t="shared" si="6"/>
        <v>75</v>
      </c>
    </row>
    <row r="121" spans="1:10" ht="15.75">
      <c r="A121" s="143" t="s">
        <v>354</v>
      </c>
      <c r="B121" s="140" t="s">
        <v>4</v>
      </c>
      <c r="C121" s="140" t="s">
        <v>174</v>
      </c>
      <c r="D121" s="140" t="s">
        <v>165</v>
      </c>
      <c r="E121" s="140" t="s">
        <v>216</v>
      </c>
      <c r="F121" s="140" t="s">
        <v>355</v>
      </c>
      <c r="G121" s="212">
        <v>35</v>
      </c>
      <c r="H121" s="212">
        <v>26.25</v>
      </c>
      <c r="I121" s="204">
        <f t="shared" si="6"/>
        <v>75</v>
      </c>
    </row>
    <row r="122" spans="1:10" ht="15.75">
      <c r="A122" s="168" t="s">
        <v>267</v>
      </c>
      <c r="B122" s="169" t="s">
        <v>4</v>
      </c>
      <c r="C122" s="169" t="s">
        <v>174</v>
      </c>
      <c r="D122" s="169" t="s">
        <v>165</v>
      </c>
      <c r="E122" s="169" t="s">
        <v>266</v>
      </c>
      <c r="F122" s="169"/>
      <c r="G122" s="215">
        <f>G123</f>
        <v>632.52</v>
      </c>
      <c r="H122" s="215">
        <f>H123</f>
        <v>175.047</v>
      </c>
      <c r="I122" s="205">
        <f t="shared" si="6"/>
        <v>27.674539935496114</v>
      </c>
    </row>
    <row r="123" spans="1:10" ht="78.75">
      <c r="A123" s="134" t="s">
        <v>296</v>
      </c>
      <c r="B123" s="113" t="s">
        <v>4</v>
      </c>
      <c r="C123" s="113" t="s">
        <v>174</v>
      </c>
      <c r="D123" s="113" t="s">
        <v>165</v>
      </c>
      <c r="E123" s="113" t="s">
        <v>217</v>
      </c>
      <c r="F123" s="113"/>
      <c r="G123" s="210">
        <f>G124</f>
        <v>632.52</v>
      </c>
      <c r="H123" s="210">
        <f>H124</f>
        <v>175.047</v>
      </c>
      <c r="I123" s="204">
        <f t="shared" si="6"/>
        <v>27.674539935496114</v>
      </c>
    </row>
    <row r="124" spans="1:10" ht="63">
      <c r="A124" s="143" t="s">
        <v>350</v>
      </c>
      <c r="B124" s="140" t="s">
        <v>4</v>
      </c>
      <c r="C124" s="140" t="s">
        <v>174</v>
      </c>
      <c r="D124" s="140" t="s">
        <v>165</v>
      </c>
      <c r="E124" s="140" t="s">
        <v>217</v>
      </c>
      <c r="F124" s="140" t="s">
        <v>351</v>
      </c>
      <c r="G124" s="212">
        <v>632.52</v>
      </c>
      <c r="H124" s="212">
        <v>175.047</v>
      </c>
      <c r="I124" s="204">
        <f t="shared" si="6"/>
        <v>27.674539935496114</v>
      </c>
    </row>
    <row r="125" spans="1:10" ht="31.5">
      <c r="A125" s="195" t="s">
        <v>272</v>
      </c>
      <c r="B125" s="196" t="s">
        <v>4</v>
      </c>
      <c r="C125" s="196" t="s">
        <v>174</v>
      </c>
      <c r="D125" s="196" t="s">
        <v>165</v>
      </c>
      <c r="E125" s="196" t="s">
        <v>271</v>
      </c>
      <c r="F125" s="196"/>
      <c r="G125" s="216">
        <f>G126</f>
        <v>32143.271530000002</v>
      </c>
      <c r="H125" s="216">
        <f>H126</f>
        <v>30847.298000000003</v>
      </c>
      <c r="I125" s="197">
        <f t="shared" si="6"/>
        <v>95.968134330102529</v>
      </c>
    </row>
    <row r="126" spans="1:10" ht="126">
      <c r="A126" s="129" t="s">
        <v>274</v>
      </c>
      <c r="B126" s="128" t="s">
        <v>4</v>
      </c>
      <c r="C126" s="128" t="s">
        <v>174</v>
      </c>
      <c r="D126" s="128" t="s">
        <v>165</v>
      </c>
      <c r="E126" s="128" t="s">
        <v>273</v>
      </c>
      <c r="F126" s="128"/>
      <c r="G126" s="211">
        <f>G127+G133+G136</f>
        <v>32143.271530000002</v>
      </c>
      <c r="H126" s="211">
        <f>H127+H133+H136</f>
        <v>30847.298000000003</v>
      </c>
      <c r="I126" s="219">
        <f>H126/G126*100</f>
        <v>95.968134330102529</v>
      </c>
    </row>
    <row r="127" spans="1:10" ht="31.5">
      <c r="A127" s="129" t="s">
        <v>360</v>
      </c>
      <c r="B127" s="128" t="s">
        <v>4</v>
      </c>
      <c r="C127" s="128" t="s">
        <v>174</v>
      </c>
      <c r="D127" s="128" t="s">
        <v>165</v>
      </c>
      <c r="E127" s="128" t="s">
        <v>322</v>
      </c>
      <c r="F127" s="128"/>
      <c r="G127" s="211">
        <f>G128</f>
        <v>27287.359</v>
      </c>
      <c r="H127" s="211">
        <f t="shared" ref="H127" si="10">H128</f>
        <v>26443.776000000002</v>
      </c>
      <c r="I127" s="219">
        <f t="shared" ref="I127:I132" si="11">H127/G127*100</f>
        <v>96.908520901564714</v>
      </c>
    </row>
    <row r="128" spans="1:10" ht="63">
      <c r="A128" s="129" t="s">
        <v>407</v>
      </c>
      <c r="B128" s="128" t="s">
        <v>4</v>
      </c>
      <c r="C128" s="128" t="s">
        <v>174</v>
      </c>
      <c r="D128" s="128" t="s">
        <v>165</v>
      </c>
      <c r="E128" s="128" t="s">
        <v>408</v>
      </c>
      <c r="F128" s="128"/>
      <c r="G128" s="211">
        <f>G129+G131</f>
        <v>27287.359</v>
      </c>
      <c r="H128" s="211">
        <f>H129+H131</f>
        <v>26443.776000000002</v>
      </c>
      <c r="I128" s="219">
        <f t="shared" si="11"/>
        <v>96.908520901564714</v>
      </c>
    </row>
    <row r="129" spans="1:9" ht="47.25">
      <c r="A129" s="129" t="s">
        <v>406</v>
      </c>
      <c r="B129" s="128" t="s">
        <v>4</v>
      </c>
      <c r="C129" s="128" t="s">
        <v>174</v>
      </c>
      <c r="D129" s="128" t="s">
        <v>165</v>
      </c>
      <c r="E129" s="128" t="s">
        <v>404</v>
      </c>
      <c r="F129" s="128"/>
      <c r="G129" s="211">
        <f>G130</f>
        <v>27019.478999999999</v>
      </c>
      <c r="H129" s="211">
        <f>H130</f>
        <v>26187.86016</v>
      </c>
      <c r="I129" s="219">
        <f t="shared" si="11"/>
        <v>96.922150719486496</v>
      </c>
    </row>
    <row r="130" spans="1:9" ht="47.25">
      <c r="A130" s="184" t="s">
        <v>409</v>
      </c>
      <c r="B130" s="185" t="s">
        <v>4</v>
      </c>
      <c r="C130" s="185" t="s">
        <v>174</v>
      </c>
      <c r="D130" s="185" t="s">
        <v>165</v>
      </c>
      <c r="E130" s="185" t="s">
        <v>404</v>
      </c>
      <c r="F130" s="185" t="s">
        <v>405</v>
      </c>
      <c r="G130" s="213">
        <v>27019.478999999999</v>
      </c>
      <c r="H130" s="213">
        <v>26187.86016</v>
      </c>
      <c r="I130" s="220">
        <f t="shared" si="11"/>
        <v>96.922150719486496</v>
      </c>
    </row>
    <row r="131" spans="1:9" ht="47.25">
      <c r="A131" s="129" t="s">
        <v>406</v>
      </c>
      <c r="B131" s="128" t="s">
        <v>4</v>
      </c>
      <c r="C131" s="128" t="s">
        <v>174</v>
      </c>
      <c r="D131" s="128" t="s">
        <v>165</v>
      </c>
      <c r="E131" s="128" t="s">
        <v>410</v>
      </c>
      <c r="F131" s="128"/>
      <c r="G131" s="211">
        <f>G132</f>
        <v>267.88</v>
      </c>
      <c r="H131" s="211">
        <f t="shared" ref="H131" si="12">H132</f>
        <v>255.91584</v>
      </c>
      <c r="I131" s="219">
        <f t="shared" si="11"/>
        <v>95.533761385695087</v>
      </c>
    </row>
    <row r="132" spans="1:9" ht="47.25">
      <c r="A132" s="184" t="s">
        <v>409</v>
      </c>
      <c r="B132" s="185" t="s">
        <v>4</v>
      </c>
      <c r="C132" s="185" t="s">
        <v>174</v>
      </c>
      <c r="D132" s="185" t="s">
        <v>165</v>
      </c>
      <c r="E132" s="185" t="s">
        <v>410</v>
      </c>
      <c r="F132" s="185" t="s">
        <v>405</v>
      </c>
      <c r="G132" s="213">
        <v>267.88</v>
      </c>
      <c r="H132" s="213">
        <v>255.91584</v>
      </c>
      <c r="I132" s="220">
        <f t="shared" si="11"/>
        <v>95.533761385695087</v>
      </c>
    </row>
    <row r="133" spans="1:9" ht="31.5">
      <c r="A133" s="188" t="s">
        <v>276</v>
      </c>
      <c r="B133" s="169" t="s">
        <v>4</v>
      </c>
      <c r="C133" s="169" t="s">
        <v>174</v>
      </c>
      <c r="D133" s="169" t="s">
        <v>165</v>
      </c>
      <c r="E133" s="169" t="s">
        <v>275</v>
      </c>
      <c r="F133" s="169"/>
      <c r="G133" s="215">
        <f>G134</f>
        <v>1270.95</v>
      </c>
      <c r="H133" s="215">
        <f t="shared" ref="H133:I133" si="13">H134</f>
        <v>847.3</v>
      </c>
      <c r="I133" s="194">
        <f t="shared" si="13"/>
        <v>66.666666666666657</v>
      </c>
    </row>
    <row r="134" spans="1:9" ht="78.75">
      <c r="A134" s="134" t="s">
        <v>300</v>
      </c>
      <c r="B134" s="113" t="s">
        <v>4</v>
      </c>
      <c r="C134" s="113" t="s">
        <v>174</v>
      </c>
      <c r="D134" s="113" t="s">
        <v>165</v>
      </c>
      <c r="E134" s="113" t="s">
        <v>218</v>
      </c>
      <c r="F134" s="113"/>
      <c r="G134" s="210">
        <f>G135</f>
        <v>1270.95</v>
      </c>
      <c r="H134" s="210">
        <f>H135</f>
        <v>847.3</v>
      </c>
      <c r="I134" s="204">
        <f t="shared" si="6"/>
        <v>66.666666666666657</v>
      </c>
    </row>
    <row r="135" spans="1:9" ht="63">
      <c r="A135" s="143" t="s">
        <v>350</v>
      </c>
      <c r="B135" s="140" t="s">
        <v>4</v>
      </c>
      <c r="C135" s="140" t="s">
        <v>174</v>
      </c>
      <c r="D135" s="140" t="s">
        <v>165</v>
      </c>
      <c r="E135" s="140" t="s">
        <v>218</v>
      </c>
      <c r="F135" s="140" t="s">
        <v>351</v>
      </c>
      <c r="G135" s="212">
        <v>1270.95</v>
      </c>
      <c r="H135" s="212">
        <v>847.3</v>
      </c>
      <c r="I135" s="217">
        <f t="shared" si="6"/>
        <v>66.666666666666657</v>
      </c>
    </row>
    <row r="136" spans="1:9" ht="31.5">
      <c r="A136" s="187" t="s">
        <v>290</v>
      </c>
      <c r="B136" s="169" t="s">
        <v>4</v>
      </c>
      <c r="C136" s="169" t="s">
        <v>174</v>
      </c>
      <c r="D136" s="169" t="s">
        <v>165</v>
      </c>
      <c r="E136" s="169" t="s">
        <v>289</v>
      </c>
      <c r="F136" s="169"/>
      <c r="G136" s="215">
        <f t="shared" ref="G136:H138" si="14">G137</f>
        <v>3584.9625299999998</v>
      </c>
      <c r="H136" s="215">
        <f t="shared" si="14"/>
        <v>3556.2219999999998</v>
      </c>
      <c r="I136" s="194">
        <f>H136/G136*100</f>
        <v>99.198303196770084</v>
      </c>
    </row>
    <row r="137" spans="1:9" ht="94.5">
      <c r="A137" s="129" t="s">
        <v>411</v>
      </c>
      <c r="B137" s="128" t="s">
        <v>4</v>
      </c>
      <c r="C137" s="128" t="s">
        <v>174</v>
      </c>
      <c r="D137" s="128" t="s">
        <v>165</v>
      </c>
      <c r="E137" s="128" t="s">
        <v>412</v>
      </c>
      <c r="F137" s="128"/>
      <c r="G137" s="211">
        <f t="shared" si="14"/>
        <v>3584.9625299999998</v>
      </c>
      <c r="H137" s="211">
        <f t="shared" si="14"/>
        <v>3556.2219999999998</v>
      </c>
      <c r="I137" s="198">
        <f>H137/G137*100</f>
        <v>99.198303196770084</v>
      </c>
    </row>
    <row r="138" spans="1:9" ht="47.25">
      <c r="A138" s="129" t="s">
        <v>406</v>
      </c>
      <c r="B138" s="128" t="s">
        <v>4</v>
      </c>
      <c r="C138" s="128" t="s">
        <v>174</v>
      </c>
      <c r="D138" s="128" t="s">
        <v>165</v>
      </c>
      <c r="E138" s="128" t="s">
        <v>413</v>
      </c>
      <c r="F138" s="128"/>
      <c r="G138" s="211">
        <f t="shared" si="14"/>
        <v>3584.9625299999998</v>
      </c>
      <c r="H138" s="211">
        <f t="shared" si="14"/>
        <v>3556.2219999999998</v>
      </c>
      <c r="I138" s="198">
        <f t="shared" ref="I138:I139" si="15">H138/G138*100</f>
        <v>99.198303196770084</v>
      </c>
    </row>
    <row r="139" spans="1:9" ht="47.25">
      <c r="A139" s="184" t="s">
        <v>409</v>
      </c>
      <c r="B139" s="185" t="s">
        <v>4</v>
      </c>
      <c r="C139" s="185" t="s">
        <v>174</v>
      </c>
      <c r="D139" s="185" t="s">
        <v>165</v>
      </c>
      <c r="E139" s="185" t="s">
        <v>413</v>
      </c>
      <c r="F139" s="185" t="s">
        <v>405</v>
      </c>
      <c r="G139" s="213">
        <v>3584.9625299999998</v>
      </c>
      <c r="H139" s="213">
        <f>3520.66+35.562</f>
        <v>3556.2219999999998</v>
      </c>
      <c r="I139" s="220">
        <f t="shared" si="15"/>
        <v>99.198303196770084</v>
      </c>
    </row>
    <row r="140" spans="1:9" ht="15.75">
      <c r="A140" s="166" t="s">
        <v>107</v>
      </c>
      <c r="B140" s="167" t="s">
        <v>4</v>
      </c>
      <c r="C140" s="167" t="s">
        <v>174</v>
      </c>
      <c r="D140" s="167" t="s">
        <v>158</v>
      </c>
      <c r="E140" s="167"/>
      <c r="F140" s="167"/>
      <c r="G140" s="209">
        <f t="shared" ref="G140:H142" si="16">G141</f>
        <v>224.86</v>
      </c>
      <c r="H140" s="209">
        <f t="shared" si="16"/>
        <v>108.75399999999999</v>
      </c>
      <c r="I140" s="203">
        <f t="shared" ref="I140:I196" si="17">H140/G140*100</f>
        <v>48.365205016454674</v>
      </c>
    </row>
    <row r="141" spans="1:9" ht="31.5">
      <c r="A141" s="134" t="s">
        <v>241</v>
      </c>
      <c r="B141" s="113" t="s">
        <v>4</v>
      </c>
      <c r="C141" s="113" t="s">
        <v>174</v>
      </c>
      <c r="D141" s="113" t="s">
        <v>158</v>
      </c>
      <c r="E141" s="113" t="s">
        <v>240</v>
      </c>
      <c r="F141" s="113"/>
      <c r="G141" s="210">
        <f t="shared" si="16"/>
        <v>224.86</v>
      </c>
      <c r="H141" s="210">
        <f t="shared" si="16"/>
        <v>108.75399999999999</v>
      </c>
      <c r="I141" s="204">
        <f t="shared" si="17"/>
        <v>48.365205016454674</v>
      </c>
    </row>
    <row r="142" spans="1:9" ht="15.75">
      <c r="A142" s="134" t="s">
        <v>258</v>
      </c>
      <c r="B142" s="113" t="s">
        <v>4</v>
      </c>
      <c r="C142" s="113" t="s">
        <v>174</v>
      </c>
      <c r="D142" s="113" t="s">
        <v>158</v>
      </c>
      <c r="E142" s="113" t="s">
        <v>257</v>
      </c>
      <c r="F142" s="113"/>
      <c r="G142" s="210">
        <f t="shared" si="16"/>
        <v>224.86</v>
      </c>
      <c r="H142" s="210">
        <f t="shared" si="16"/>
        <v>108.75399999999999</v>
      </c>
      <c r="I142" s="204">
        <f t="shared" si="17"/>
        <v>48.365205016454674</v>
      </c>
    </row>
    <row r="143" spans="1:9" ht="15.75">
      <c r="A143" s="134" t="s">
        <v>11</v>
      </c>
      <c r="B143" s="113" t="s">
        <v>4</v>
      </c>
      <c r="C143" s="113" t="s">
        <v>174</v>
      </c>
      <c r="D143" s="113" t="s">
        <v>158</v>
      </c>
      <c r="E143" s="113" t="s">
        <v>259</v>
      </c>
      <c r="F143" s="113"/>
      <c r="G143" s="210">
        <f>G144+G147</f>
        <v>224.86</v>
      </c>
      <c r="H143" s="210">
        <f>H144+H147</f>
        <v>108.75399999999999</v>
      </c>
      <c r="I143" s="204">
        <f t="shared" si="17"/>
        <v>48.365205016454674</v>
      </c>
    </row>
    <row r="144" spans="1:9" ht="31.5">
      <c r="A144" s="134" t="s">
        <v>261</v>
      </c>
      <c r="B144" s="113" t="s">
        <v>4</v>
      </c>
      <c r="C144" s="113" t="s">
        <v>174</v>
      </c>
      <c r="D144" s="113" t="s">
        <v>158</v>
      </c>
      <c r="E144" s="113" t="s">
        <v>260</v>
      </c>
      <c r="F144" s="113"/>
      <c r="G144" s="210">
        <f>G145</f>
        <v>124.86</v>
      </c>
      <c r="H144" s="210">
        <f>H145</f>
        <v>93.644999999999996</v>
      </c>
      <c r="I144" s="204">
        <f t="shared" si="17"/>
        <v>75</v>
      </c>
    </row>
    <row r="145" spans="1:9" ht="94.5">
      <c r="A145" s="134" t="s">
        <v>301</v>
      </c>
      <c r="B145" s="113" t="s">
        <v>4</v>
      </c>
      <c r="C145" s="113" t="s">
        <v>174</v>
      </c>
      <c r="D145" s="113" t="s">
        <v>158</v>
      </c>
      <c r="E145" s="113" t="s">
        <v>219</v>
      </c>
      <c r="F145" s="113"/>
      <c r="G145" s="210">
        <f>G146</f>
        <v>124.86</v>
      </c>
      <c r="H145" s="210">
        <f>H146</f>
        <v>93.644999999999996</v>
      </c>
      <c r="I145" s="204">
        <f t="shared" si="17"/>
        <v>75</v>
      </c>
    </row>
    <row r="146" spans="1:9" ht="15.75">
      <c r="A146" s="143" t="s">
        <v>354</v>
      </c>
      <c r="B146" s="140" t="s">
        <v>4</v>
      </c>
      <c r="C146" s="140" t="s">
        <v>174</v>
      </c>
      <c r="D146" s="140" t="s">
        <v>158</v>
      </c>
      <c r="E146" s="140" t="s">
        <v>219</v>
      </c>
      <c r="F146" s="140" t="s">
        <v>355</v>
      </c>
      <c r="G146" s="212">
        <v>124.86</v>
      </c>
      <c r="H146" s="212">
        <v>93.644999999999996</v>
      </c>
      <c r="I146" s="204">
        <f t="shared" si="17"/>
        <v>75</v>
      </c>
    </row>
    <row r="147" spans="1:9" ht="15.75">
      <c r="A147" s="134" t="s">
        <v>267</v>
      </c>
      <c r="B147" s="113" t="s">
        <v>4</v>
      </c>
      <c r="C147" s="113" t="s">
        <v>174</v>
      </c>
      <c r="D147" s="113" t="s">
        <v>158</v>
      </c>
      <c r="E147" s="113" t="s">
        <v>266</v>
      </c>
      <c r="F147" s="113"/>
      <c r="G147" s="210">
        <f>G148</f>
        <v>100</v>
      </c>
      <c r="H147" s="210">
        <f>H148</f>
        <v>15.109</v>
      </c>
      <c r="I147" s="204">
        <f t="shared" si="17"/>
        <v>15.109</v>
      </c>
    </row>
    <row r="148" spans="1:9" ht="78.75">
      <c r="A148" s="134" t="s">
        <v>296</v>
      </c>
      <c r="B148" s="113" t="s">
        <v>4</v>
      </c>
      <c r="C148" s="113" t="s">
        <v>174</v>
      </c>
      <c r="D148" s="113" t="s">
        <v>158</v>
      </c>
      <c r="E148" s="113" t="s">
        <v>217</v>
      </c>
      <c r="F148" s="113"/>
      <c r="G148" s="210">
        <f>G149</f>
        <v>100</v>
      </c>
      <c r="H148" s="210">
        <f>H149</f>
        <v>15.109</v>
      </c>
      <c r="I148" s="204">
        <f t="shared" si="17"/>
        <v>15.109</v>
      </c>
    </row>
    <row r="149" spans="1:9" ht="63">
      <c r="A149" s="143" t="s">
        <v>350</v>
      </c>
      <c r="B149" s="140" t="s">
        <v>4</v>
      </c>
      <c r="C149" s="140" t="s">
        <v>174</v>
      </c>
      <c r="D149" s="140" t="s">
        <v>158</v>
      </c>
      <c r="E149" s="140" t="s">
        <v>217</v>
      </c>
      <c r="F149" s="140" t="s">
        <v>351</v>
      </c>
      <c r="G149" s="212">
        <v>100</v>
      </c>
      <c r="H149" s="212">
        <v>15.109</v>
      </c>
      <c r="I149" s="204">
        <f t="shared" si="17"/>
        <v>15.109</v>
      </c>
    </row>
    <row r="150" spans="1:9" ht="15.75">
      <c r="A150" s="166" t="s">
        <v>108</v>
      </c>
      <c r="B150" s="167" t="s">
        <v>4</v>
      </c>
      <c r="C150" s="167" t="s">
        <v>174</v>
      </c>
      <c r="D150" s="167" t="s">
        <v>173</v>
      </c>
      <c r="E150" s="167"/>
      <c r="F150" s="167"/>
      <c r="G150" s="209">
        <f>G151</f>
        <v>39306.976999999999</v>
      </c>
      <c r="H150" s="209">
        <f>H151</f>
        <v>29889.822439999996</v>
      </c>
      <c r="I150" s="203">
        <f t="shared" si="17"/>
        <v>76.042027958547905</v>
      </c>
    </row>
    <row r="151" spans="1:9" ht="31.5">
      <c r="A151" s="134" t="s">
        <v>272</v>
      </c>
      <c r="B151" s="113" t="s">
        <v>4</v>
      </c>
      <c r="C151" s="113" t="s">
        <v>174</v>
      </c>
      <c r="D151" s="113" t="s">
        <v>173</v>
      </c>
      <c r="E151" s="113" t="s">
        <v>271</v>
      </c>
      <c r="F151" s="113"/>
      <c r="G151" s="210">
        <f>G152</f>
        <v>39306.976999999999</v>
      </c>
      <c r="H151" s="210">
        <f>H152</f>
        <v>29889.822439999996</v>
      </c>
      <c r="I151" s="204">
        <f t="shared" si="17"/>
        <v>76.042027958547905</v>
      </c>
    </row>
    <row r="152" spans="1:9" ht="126">
      <c r="A152" s="134" t="s">
        <v>274</v>
      </c>
      <c r="B152" s="113" t="s">
        <v>4</v>
      </c>
      <c r="C152" s="113" t="s">
        <v>174</v>
      </c>
      <c r="D152" s="113" t="s">
        <v>173</v>
      </c>
      <c r="E152" s="113" t="s">
        <v>273</v>
      </c>
      <c r="F152" s="113"/>
      <c r="G152" s="210">
        <f>G153+G157+G170</f>
        <v>39306.976999999999</v>
      </c>
      <c r="H152" s="210">
        <f>H153+H157+H170</f>
        <v>29889.822439999996</v>
      </c>
      <c r="I152" s="204">
        <f t="shared" si="17"/>
        <v>76.042027958547905</v>
      </c>
    </row>
    <row r="153" spans="1:9" ht="31.5">
      <c r="A153" s="134" t="s">
        <v>360</v>
      </c>
      <c r="B153" s="113" t="s">
        <v>4</v>
      </c>
      <c r="C153" s="113" t="s">
        <v>174</v>
      </c>
      <c r="D153" s="113" t="s">
        <v>173</v>
      </c>
      <c r="E153" s="113" t="s">
        <v>322</v>
      </c>
      <c r="F153" s="113"/>
      <c r="G153" s="210">
        <f t="shared" ref="G153:H155" si="18">G154</f>
        <v>16865.940999999999</v>
      </c>
      <c r="H153" s="210">
        <f t="shared" si="18"/>
        <v>12354.846</v>
      </c>
      <c r="I153" s="204">
        <f t="shared" si="17"/>
        <v>73.253226724794075</v>
      </c>
    </row>
    <row r="154" spans="1:9" ht="47.25">
      <c r="A154" s="134" t="s">
        <v>361</v>
      </c>
      <c r="B154" s="113" t="s">
        <v>4</v>
      </c>
      <c r="C154" s="113" t="s">
        <v>174</v>
      </c>
      <c r="D154" s="113" t="s">
        <v>173</v>
      </c>
      <c r="E154" s="113" t="s">
        <v>362</v>
      </c>
      <c r="F154" s="113"/>
      <c r="G154" s="210">
        <f t="shared" si="18"/>
        <v>16865.940999999999</v>
      </c>
      <c r="H154" s="210">
        <f t="shared" si="18"/>
        <v>12354.846</v>
      </c>
      <c r="I154" s="204">
        <f t="shared" si="17"/>
        <v>73.253226724794075</v>
      </c>
    </row>
    <row r="155" spans="1:9" ht="47.25">
      <c r="A155" s="134" t="s">
        <v>363</v>
      </c>
      <c r="B155" s="113" t="s">
        <v>4</v>
      </c>
      <c r="C155" s="113" t="s">
        <v>174</v>
      </c>
      <c r="D155" s="113" t="s">
        <v>173</v>
      </c>
      <c r="E155" s="113" t="s">
        <v>220</v>
      </c>
      <c r="F155" s="113"/>
      <c r="G155" s="210">
        <f t="shared" si="18"/>
        <v>16865.940999999999</v>
      </c>
      <c r="H155" s="210">
        <f t="shared" si="18"/>
        <v>12354.846</v>
      </c>
      <c r="I155" s="204">
        <f t="shared" si="17"/>
        <v>73.253226724794075</v>
      </c>
    </row>
    <row r="156" spans="1:9" ht="63">
      <c r="A156" s="143" t="s">
        <v>350</v>
      </c>
      <c r="B156" s="140" t="s">
        <v>4</v>
      </c>
      <c r="C156" s="140" t="s">
        <v>174</v>
      </c>
      <c r="D156" s="140" t="s">
        <v>173</v>
      </c>
      <c r="E156" s="140" t="s">
        <v>220</v>
      </c>
      <c r="F156" s="140" t="s">
        <v>351</v>
      </c>
      <c r="G156" s="212">
        <v>16865.940999999999</v>
      </c>
      <c r="H156" s="212">
        <v>12354.846</v>
      </c>
      <c r="I156" s="204">
        <f t="shared" si="17"/>
        <v>73.253226724794075</v>
      </c>
    </row>
    <row r="157" spans="1:9" ht="31.5">
      <c r="A157" s="134" t="s">
        <v>276</v>
      </c>
      <c r="B157" s="113" t="s">
        <v>4</v>
      </c>
      <c r="C157" s="113" t="s">
        <v>174</v>
      </c>
      <c r="D157" s="113" t="s">
        <v>173</v>
      </c>
      <c r="E157" s="113" t="s">
        <v>275</v>
      </c>
      <c r="F157" s="113"/>
      <c r="G157" s="210">
        <f>G158</f>
        <v>21757.96</v>
      </c>
      <c r="H157" s="210">
        <f>H158</f>
        <v>17058.794439999998</v>
      </c>
      <c r="I157" s="204">
        <f t="shared" si="17"/>
        <v>78.402545275384256</v>
      </c>
    </row>
    <row r="158" spans="1:9" ht="94.5">
      <c r="A158" s="134" t="s">
        <v>282</v>
      </c>
      <c r="B158" s="113" t="s">
        <v>4</v>
      </c>
      <c r="C158" s="113" t="s">
        <v>174</v>
      </c>
      <c r="D158" s="113" t="s">
        <v>173</v>
      </c>
      <c r="E158" s="113" t="s">
        <v>281</v>
      </c>
      <c r="F158" s="113"/>
      <c r="G158" s="210">
        <f>G159+G162+G164+G166++G168</f>
        <v>21757.96</v>
      </c>
      <c r="H158" s="210">
        <f>H159+H162+H164+H166++H168</f>
        <v>17058.794439999998</v>
      </c>
      <c r="I158" s="204">
        <f t="shared" si="17"/>
        <v>78.402545275384256</v>
      </c>
    </row>
    <row r="159" spans="1:9" ht="31.5">
      <c r="A159" s="134" t="s">
        <v>302</v>
      </c>
      <c r="B159" s="113" t="s">
        <v>4</v>
      </c>
      <c r="C159" s="113" t="s">
        <v>174</v>
      </c>
      <c r="D159" s="113" t="s">
        <v>173</v>
      </c>
      <c r="E159" s="113" t="s">
        <v>221</v>
      </c>
      <c r="F159" s="113"/>
      <c r="G159" s="210">
        <f>G160+G161</f>
        <v>7554.1</v>
      </c>
      <c r="H159" s="210">
        <f>H160+H161</f>
        <v>4889.9424399999998</v>
      </c>
      <c r="I159" s="204">
        <f t="shared" si="17"/>
        <v>64.732296898373065</v>
      </c>
    </row>
    <row r="160" spans="1:9" ht="63">
      <c r="A160" s="143" t="s">
        <v>350</v>
      </c>
      <c r="B160" s="140" t="s">
        <v>4</v>
      </c>
      <c r="C160" s="140" t="s">
        <v>174</v>
      </c>
      <c r="D160" s="140" t="s">
        <v>173</v>
      </c>
      <c r="E160" s="140" t="s">
        <v>221</v>
      </c>
      <c r="F160" s="140" t="s">
        <v>351</v>
      </c>
      <c r="G160" s="212">
        <v>7544.1</v>
      </c>
      <c r="H160" s="212">
        <v>4888.0519999999997</v>
      </c>
      <c r="I160" s="204">
        <f t="shared" si="17"/>
        <v>64.793043570472292</v>
      </c>
    </row>
    <row r="161" spans="1:9" ht="15.75">
      <c r="A161" s="143" t="s">
        <v>427</v>
      </c>
      <c r="B161" s="140" t="s">
        <v>4</v>
      </c>
      <c r="C161" s="140" t="s">
        <v>174</v>
      </c>
      <c r="D161" s="140" t="s">
        <v>173</v>
      </c>
      <c r="E161" s="140" t="s">
        <v>221</v>
      </c>
      <c r="F161" s="140" t="s">
        <v>357</v>
      </c>
      <c r="G161" s="212">
        <v>10</v>
      </c>
      <c r="H161" s="212">
        <v>1.8904399999999999</v>
      </c>
      <c r="I161" s="217">
        <f t="shared" si="17"/>
        <v>18.904399999999999</v>
      </c>
    </row>
    <row r="162" spans="1:9" ht="31.5">
      <c r="A162" s="134" t="s">
        <v>303</v>
      </c>
      <c r="B162" s="113" t="s">
        <v>4</v>
      </c>
      <c r="C162" s="113" t="s">
        <v>174</v>
      </c>
      <c r="D162" s="113" t="s">
        <v>173</v>
      </c>
      <c r="E162" s="113" t="s">
        <v>222</v>
      </c>
      <c r="F162" s="113"/>
      <c r="G162" s="210">
        <f>G163</f>
        <v>200</v>
      </c>
      <c r="H162" s="210">
        <f>H163</f>
        <v>200</v>
      </c>
      <c r="I162" s="204">
        <f t="shared" si="17"/>
        <v>100</v>
      </c>
    </row>
    <row r="163" spans="1:9" ht="63">
      <c r="A163" s="143" t="s">
        <v>350</v>
      </c>
      <c r="B163" s="140" t="s">
        <v>4</v>
      </c>
      <c r="C163" s="140" t="s">
        <v>174</v>
      </c>
      <c r="D163" s="140" t="s">
        <v>173</v>
      </c>
      <c r="E163" s="140" t="s">
        <v>222</v>
      </c>
      <c r="F163" s="140" t="s">
        <v>351</v>
      </c>
      <c r="G163" s="212">
        <v>200</v>
      </c>
      <c r="H163" s="212">
        <v>200</v>
      </c>
      <c r="I163" s="217">
        <f t="shared" si="17"/>
        <v>100</v>
      </c>
    </row>
    <row r="164" spans="1:9" ht="31.5">
      <c r="A164" s="134" t="s">
        <v>304</v>
      </c>
      <c r="B164" s="113" t="s">
        <v>4</v>
      </c>
      <c r="C164" s="113" t="s">
        <v>174</v>
      </c>
      <c r="D164" s="113" t="s">
        <v>173</v>
      </c>
      <c r="E164" s="113" t="s">
        <v>223</v>
      </c>
      <c r="F164" s="113"/>
      <c r="G164" s="210">
        <f>G165</f>
        <v>9614.4959999999992</v>
      </c>
      <c r="H164" s="210">
        <f>H165</f>
        <v>7579.4880000000003</v>
      </c>
      <c r="I164" s="204">
        <f t="shared" si="17"/>
        <v>78.833960719313851</v>
      </c>
    </row>
    <row r="165" spans="1:9" ht="63">
      <c r="A165" s="143" t="s">
        <v>350</v>
      </c>
      <c r="B165" s="140" t="s">
        <v>4</v>
      </c>
      <c r="C165" s="140" t="s">
        <v>174</v>
      </c>
      <c r="D165" s="140" t="s">
        <v>173</v>
      </c>
      <c r="E165" s="140" t="s">
        <v>223</v>
      </c>
      <c r="F165" s="140" t="s">
        <v>351</v>
      </c>
      <c r="G165" s="212">
        <v>9614.4959999999992</v>
      </c>
      <c r="H165" s="212">
        <v>7579.4880000000003</v>
      </c>
      <c r="I165" s="204">
        <f t="shared" si="17"/>
        <v>78.833960719313851</v>
      </c>
    </row>
    <row r="166" spans="1:9" ht="173.25">
      <c r="A166" s="144" t="s">
        <v>305</v>
      </c>
      <c r="B166" s="113" t="s">
        <v>4</v>
      </c>
      <c r="C166" s="113" t="s">
        <v>174</v>
      </c>
      <c r="D166" s="113" t="s">
        <v>173</v>
      </c>
      <c r="E166" s="113" t="s">
        <v>225</v>
      </c>
      <c r="F166" s="113"/>
      <c r="G166" s="210">
        <f>G167</f>
        <v>1989.365</v>
      </c>
      <c r="H166" s="210">
        <f>H167</f>
        <v>1989.365</v>
      </c>
      <c r="I166" s="204">
        <f t="shared" si="17"/>
        <v>100</v>
      </c>
    </row>
    <row r="167" spans="1:9" ht="63">
      <c r="A167" s="143" t="s">
        <v>350</v>
      </c>
      <c r="B167" s="140" t="s">
        <v>4</v>
      </c>
      <c r="C167" s="140" t="s">
        <v>174</v>
      </c>
      <c r="D167" s="140" t="s">
        <v>173</v>
      </c>
      <c r="E167" s="140" t="s">
        <v>225</v>
      </c>
      <c r="F167" s="140" t="s">
        <v>351</v>
      </c>
      <c r="G167" s="212">
        <v>1989.365</v>
      </c>
      <c r="H167" s="212">
        <v>1989.365</v>
      </c>
      <c r="I167" s="204">
        <f t="shared" si="17"/>
        <v>100</v>
      </c>
    </row>
    <row r="168" spans="1:9" ht="78.75">
      <c r="A168" s="134" t="s">
        <v>306</v>
      </c>
      <c r="B168" s="113" t="s">
        <v>4</v>
      </c>
      <c r="C168" s="113" t="s">
        <v>174</v>
      </c>
      <c r="D168" s="113" t="s">
        <v>173</v>
      </c>
      <c r="E168" s="113" t="s">
        <v>226</v>
      </c>
      <c r="F168" s="113"/>
      <c r="G168" s="210">
        <f>G169</f>
        <v>2399.9989999999998</v>
      </c>
      <c r="H168" s="210">
        <f>H169</f>
        <v>2399.9989999999998</v>
      </c>
      <c r="I168" s="204">
        <f t="shared" si="17"/>
        <v>100</v>
      </c>
    </row>
    <row r="169" spans="1:9" ht="63">
      <c r="A169" s="143" t="s">
        <v>350</v>
      </c>
      <c r="B169" s="140" t="s">
        <v>4</v>
      </c>
      <c r="C169" s="140" t="s">
        <v>174</v>
      </c>
      <c r="D169" s="140" t="s">
        <v>173</v>
      </c>
      <c r="E169" s="140" t="s">
        <v>226</v>
      </c>
      <c r="F169" s="140" t="s">
        <v>351</v>
      </c>
      <c r="G169" s="212">
        <v>2399.9989999999998</v>
      </c>
      <c r="H169" s="212">
        <v>2399.9989999999998</v>
      </c>
      <c r="I169" s="202">
        <f t="shared" si="17"/>
        <v>100</v>
      </c>
    </row>
    <row r="170" spans="1:9" ht="31.5">
      <c r="A170" s="168" t="s">
        <v>290</v>
      </c>
      <c r="B170" s="169" t="s">
        <v>4</v>
      </c>
      <c r="C170" s="169" t="s">
        <v>174</v>
      </c>
      <c r="D170" s="169" t="s">
        <v>173</v>
      </c>
      <c r="E170" s="169" t="s">
        <v>289</v>
      </c>
      <c r="F170" s="169"/>
      <c r="G170" s="215">
        <f t="shared" ref="G170:H172" si="19">G171</f>
        <v>683.07600000000002</v>
      </c>
      <c r="H170" s="215">
        <f t="shared" si="19"/>
        <v>476.18200000000002</v>
      </c>
      <c r="I170" s="203">
        <f t="shared" si="17"/>
        <v>69.711423033454551</v>
      </c>
    </row>
    <row r="171" spans="1:9" ht="63">
      <c r="A171" s="134" t="s">
        <v>308</v>
      </c>
      <c r="B171" s="113" t="s">
        <v>4</v>
      </c>
      <c r="C171" s="113" t="s">
        <v>174</v>
      </c>
      <c r="D171" s="113" t="s">
        <v>173</v>
      </c>
      <c r="E171" s="113" t="s">
        <v>307</v>
      </c>
      <c r="F171" s="113"/>
      <c r="G171" s="210">
        <f t="shared" si="19"/>
        <v>683.07600000000002</v>
      </c>
      <c r="H171" s="210">
        <f t="shared" si="19"/>
        <v>476.18200000000002</v>
      </c>
      <c r="I171" s="202">
        <f t="shared" si="17"/>
        <v>69.711423033454551</v>
      </c>
    </row>
    <row r="172" spans="1:9" ht="94.5">
      <c r="A172" s="134" t="s">
        <v>309</v>
      </c>
      <c r="B172" s="113" t="s">
        <v>4</v>
      </c>
      <c r="C172" s="113" t="s">
        <v>174</v>
      </c>
      <c r="D172" s="113" t="s">
        <v>173</v>
      </c>
      <c r="E172" s="113" t="s">
        <v>224</v>
      </c>
      <c r="F172" s="113"/>
      <c r="G172" s="210">
        <f t="shared" si="19"/>
        <v>683.07600000000002</v>
      </c>
      <c r="H172" s="210">
        <f t="shared" si="19"/>
        <v>476.18200000000002</v>
      </c>
      <c r="I172" s="202">
        <f t="shared" si="17"/>
        <v>69.711423033454551</v>
      </c>
    </row>
    <row r="173" spans="1:9" ht="63">
      <c r="A173" s="143" t="s">
        <v>350</v>
      </c>
      <c r="B173" s="140" t="s">
        <v>4</v>
      </c>
      <c r="C173" s="140" t="s">
        <v>174</v>
      </c>
      <c r="D173" s="140" t="s">
        <v>173</v>
      </c>
      <c r="E173" s="140" t="s">
        <v>224</v>
      </c>
      <c r="F173" s="140" t="s">
        <v>351</v>
      </c>
      <c r="G173" s="212">
        <v>683.07600000000002</v>
      </c>
      <c r="H173" s="212">
        <v>476.18200000000002</v>
      </c>
      <c r="I173" s="202">
        <f t="shared" si="17"/>
        <v>69.711423033454551</v>
      </c>
    </row>
    <row r="174" spans="1:9" ht="15.75">
      <c r="A174" s="166" t="s">
        <v>109</v>
      </c>
      <c r="B174" s="167" t="s">
        <v>4</v>
      </c>
      <c r="C174" s="167" t="s">
        <v>171</v>
      </c>
      <c r="D174" s="167" t="s">
        <v>161</v>
      </c>
      <c r="E174" s="167"/>
      <c r="F174" s="167"/>
      <c r="G174" s="209">
        <f>G178+G175</f>
        <v>737.5</v>
      </c>
      <c r="H174" s="209">
        <f>H178+H175</f>
        <v>646.31000000000006</v>
      </c>
      <c r="I174" s="203">
        <f t="shared" si="17"/>
        <v>87.635254237288137</v>
      </c>
    </row>
    <row r="175" spans="1:9" ht="31.5">
      <c r="A175" s="234" t="s">
        <v>258</v>
      </c>
      <c r="B175" s="235" t="s">
        <v>4</v>
      </c>
      <c r="C175" s="235" t="s">
        <v>171</v>
      </c>
      <c r="D175" s="235" t="s">
        <v>174</v>
      </c>
      <c r="E175" s="235" t="s">
        <v>257</v>
      </c>
      <c r="F175" s="235"/>
      <c r="G175" s="236">
        <f>G176</f>
        <v>80</v>
      </c>
      <c r="H175" s="236">
        <f t="shared" ref="H175:I175" si="20">H176</f>
        <v>0</v>
      </c>
      <c r="I175" s="236">
        <f t="shared" si="20"/>
        <v>0</v>
      </c>
    </row>
    <row r="176" spans="1:9" ht="15.75">
      <c r="A176" s="234" t="s">
        <v>11</v>
      </c>
      <c r="B176" s="235" t="s">
        <v>4</v>
      </c>
      <c r="C176" s="235" t="s">
        <v>171</v>
      </c>
      <c r="D176" s="235" t="s">
        <v>174</v>
      </c>
      <c r="E176" s="235" t="s">
        <v>260</v>
      </c>
      <c r="F176" s="235"/>
      <c r="G176" s="236">
        <f>G177</f>
        <v>80</v>
      </c>
      <c r="H176" s="236">
        <f>H177</f>
        <v>0</v>
      </c>
      <c r="I176" s="237">
        <f>H176/G176*100</f>
        <v>0</v>
      </c>
    </row>
    <row r="177" spans="1:9" ht="31.5">
      <c r="A177" s="238" t="s">
        <v>262</v>
      </c>
      <c r="B177" s="193" t="s">
        <v>4</v>
      </c>
      <c r="C177" s="193" t="s">
        <v>171</v>
      </c>
      <c r="D177" s="193" t="s">
        <v>174</v>
      </c>
      <c r="E177" s="193" t="s">
        <v>203</v>
      </c>
      <c r="F177" s="193" t="s">
        <v>10</v>
      </c>
      <c r="G177" s="239">
        <v>80</v>
      </c>
      <c r="H177" s="239">
        <v>0</v>
      </c>
      <c r="I177" s="219">
        <f>H177/G177*100</f>
        <v>0</v>
      </c>
    </row>
    <row r="178" spans="1:9" ht="15.75">
      <c r="A178" s="166" t="s">
        <v>172</v>
      </c>
      <c r="B178" s="167" t="s">
        <v>4</v>
      </c>
      <c r="C178" s="167" t="s">
        <v>171</v>
      </c>
      <c r="D178" s="167" t="s">
        <v>171</v>
      </c>
      <c r="E178" s="167"/>
      <c r="F178" s="167"/>
      <c r="G178" s="209">
        <f t="shared" ref="G178:H181" si="21">G179</f>
        <v>657.5</v>
      </c>
      <c r="H178" s="209">
        <f t="shared" si="21"/>
        <v>646.31000000000006</v>
      </c>
      <c r="I178" s="203">
        <f t="shared" si="17"/>
        <v>98.298098859315601</v>
      </c>
    </row>
    <row r="179" spans="1:9" ht="31.5">
      <c r="A179" s="134" t="s">
        <v>272</v>
      </c>
      <c r="B179" s="113" t="s">
        <v>4</v>
      </c>
      <c r="C179" s="113" t="s">
        <v>171</v>
      </c>
      <c r="D179" s="113" t="s">
        <v>171</v>
      </c>
      <c r="E179" s="113" t="s">
        <v>271</v>
      </c>
      <c r="F179" s="113"/>
      <c r="G179" s="210">
        <f t="shared" si="21"/>
        <v>657.5</v>
      </c>
      <c r="H179" s="210">
        <f t="shared" si="21"/>
        <v>646.31000000000006</v>
      </c>
      <c r="I179" s="204">
        <f t="shared" si="17"/>
        <v>98.298098859315601</v>
      </c>
    </row>
    <row r="180" spans="1:9" ht="126">
      <c r="A180" s="134" t="s">
        <v>274</v>
      </c>
      <c r="B180" s="113" t="s">
        <v>4</v>
      </c>
      <c r="C180" s="113" t="s">
        <v>171</v>
      </c>
      <c r="D180" s="113" t="s">
        <v>171</v>
      </c>
      <c r="E180" s="113" t="s">
        <v>273</v>
      </c>
      <c r="F180" s="113"/>
      <c r="G180" s="210">
        <f t="shared" si="21"/>
        <v>657.5</v>
      </c>
      <c r="H180" s="210">
        <f t="shared" si="21"/>
        <v>646.31000000000006</v>
      </c>
      <c r="I180" s="204">
        <f t="shared" si="17"/>
        <v>98.298098859315601</v>
      </c>
    </row>
    <row r="181" spans="1:9" ht="31.5">
      <c r="A181" s="134" t="s">
        <v>276</v>
      </c>
      <c r="B181" s="113" t="s">
        <v>4</v>
      </c>
      <c r="C181" s="113" t="s">
        <v>171</v>
      </c>
      <c r="D181" s="113" t="s">
        <v>171</v>
      </c>
      <c r="E181" s="113" t="s">
        <v>275</v>
      </c>
      <c r="F181" s="113"/>
      <c r="G181" s="210">
        <f t="shared" si="21"/>
        <v>657.5</v>
      </c>
      <c r="H181" s="210">
        <f t="shared" si="21"/>
        <v>646.31000000000006</v>
      </c>
      <c r="I181" s="204">
        <f t="shared" si="17"/>
        <v>98.298098859315601</v>
      </c>
    </row>
    <row r="182" spans="1:9" ht="47.25">
      <c r="A182" s="134" t="s">
        <v>311</v>
      </c>
      <c r="B182" s="113" t="s">
        <v>4</v>
      </c>
      <c r="C182" s="113" t="s">
        <v>171</v>
      </c>
      <c r="D182" s="113" t="s">
        <v>171</v>
      </c>
      <c r="E182" s="113" t="s">
        <v>310</v>
      </c>
      <c r="F182" s="113"/>
      <c r="G182" s="210">
        <f>G183+G185</f>
        <v>657.5</v>
      </c>
      <c r="H182" s="210">
        <f>H183+H185</f>
        <v>646.31000000000006</v>
      </c>
      <c r="I182" s="204">
        <f t="shared" si="17"/>
        <v>98.298098859315601</v>
      </c>
    </row>
    <row r="183" spans="1:9" ht="47.25">
      <c r="A183" s="134" t="s">
        <v>312</v>
      </c>
      <c r="B183" s="113" t="s">
        <v>4</v>
      </c>
      <c r="C183" s="113" t="s">
        <v>171</v>
      </c>
      <c r="D183" s="113" t="s">
        <v>171</v>
      </c>
      <c r="E183" s="113" t="s">
        <v>227</v>
      </c>
      <c r="F183" s="113"/>
      <c r="G183" s="210">
        <f>G184</f>
        <v>150</v>
      </c>
      <c r="H183" s="210">
        <f>H184</f>
        <v>140.09200000000001</v>
      </c>
      <c r="I183" s="204">
        <f t="shared" si="17"/>
        <v>93.394666666666666</v>
      </c>
    </row>
    <row r="184" spans="1:9" ht="63">
      <c r="A184" s="143" t="s">
        <v>350</v>
      </c>
      <c r="B184" s="140" t="s">
        <v>4</v>
      </c>
      <c r="C184" s="140" t="s">
        <v>171</v>
      </c>
      <c r="D184" s="140" t="s">
        <v>171</v>
      </c>
      <c r="E184" s="140" t="s">
        <v>227</v>
      </c>
      <c r="F184" s="140" t="s">
        <v>351</v>
      </c>
      <c r="G184" s="212">
        <v>150</v>
      </c>
      <c r="H184" s="212">
        <v>140.09200000000001</v>
      </c>
      <c r="I184" s="204">
        <f t="shared" si="17"/>
        <v>93.394666666666666</v>
      </c>
    </row>
    <row r="185" spans="1:9" ht="63">
      <c r="A185" s="134" t="s">
        <v>313</v>
      </c>
      <c r="B185" s="113" t="s">
        <v>4</v>
      </c>
      <c r="C185" s="113" t="s">
        <v>171</v>
      </c>
      <c r="D185" s="113" t="s">
        <v>171</v>
      </c>
      <c r="E185" s="113" t="s">
        <v>228</v>
      </c>
      <c r="F185" s="113"/>
      <c r="G185" s="210">
        <f>G186</f>
        <v>507.5</v>
      </c>
      <c r="H185" s="210">
        <f>H186</f>
        <v>506.21800000000002</v>
      </c>
      <c r="I185" s="204">
        <f t="shared" si="17"/>
        <v>99.747389162561589</v>
      </c>
    </row>
    <row r="186" spans="1:9" ht="126">
      <c r="A186" s="143" t="s">
        <v>348</v>
      </c>
      <c r="B186" s="140" t="s">
        <v>4</v>
      </c>
      <c r="C186" s="140" t="s">
        <v>171</v>
      </c>
      <c r="D186" s="140" t="s">
        <v>171</v>
      </c>
      <c r="E186" s="140" t="s">
        <v>228</v>
      </c>
      <c r="F186" s="140" t="s">
        <v>349</v>
      </c>
      <c r="G186" s="212">
        <v>507.5</v>
      </c>
      <c r="H186" s="212">
        <v>506.21800000000002</v>
      </c>
      <c r="I186" s="204">
        <f t="shared" si="17"/>
        <v>99.747389162561589</v>
      </c>
    </row>
    <row r="187" spans="1:9" ht="31.5">
      <c r="A187" s="166" t="s">
        <v>112</v>
      </c>
      <c r="B187" s="167" t="s">
        <v>4</v>
      </c>
      <c r="C187" s="167" t="s">
        <v>166</v>
      </c>
      <c r="D187" s="167" t="s">
        <v>161</v>
      </c>
      <c r="E187" s="167"/>
      <c r="F187" s="167"/>
      <c r="G187" s="209">
        <f t="shared" ref="G187:H191" si="22">G188</f>
        <v>12706.939</v>
      </c>
      <c r="H187" s="209">
        <f t="shared" si="22"/>
        <v>8725.2119999999995</v>
      </c>
      <c r="I187" s="203">
        <f t="shared" si="17"/>
        <v>68.664939683742858</v>
      </c>
    </row>
    <row r="188" spans="1:9" ht="15.75">
      <c r="A188" s="166" t="s">
        <v>113</v>
      </c>
      <c r="B188" s="167" t="s">
        <v>4</v>
      </c>
      <c r="C188" s="167" t="s">
        <v>166</v>
      </c>
      <c r="D188" s="167" t="s">
        <v>165</v>
      </c>
      <c r="E188" s="167"/>
      <c r="F188" s="167"/>
      <c r="G188" s="209">
        <f t="shared" si="22"/>
        <v>12706.939</v>
      </c>
      <c r="H188" s="209">
        <f t="shared" si="22"/>
        <v>8725.2119999999995</v>
      </c>
      <c r="I188" s="203">
        <f t="shared" si="17"/>
        <v>68.664939683742858</v>
      </c>
    </row>
    <row r="189" spans="1:9" ht="31.5">
      <c r="A189" s="168" t="s">
        <v>272</v>
      </c>
      <c r="B189" s="169" t="s">
        <v>4</v>
      </c>
      <c r="C189" s="169" t="s">
        <v>166</v>
      </c>
      <c r="D189" s="169" t="s">
        <v>165</v>
      </c>
      <c r="E189" s="169" t="s">
        <v>271</v>
      </c>
      <c r="F189" s="169"/>
      <c r="G189" s="215">
        <f t="shared" si="22"/>
        <v>12706.939</v>
      </c>
      <c r="H189" s="215">
        <f t="shared" si="22"/>
        <v>8725.2119999999995</v>
      </c>
      <c r="I189" s="203">
        <f t="shared" si="17"/>
        <v>68.664939683742858</v>
      </c>
    </row>
    <row r="190" spans="1:9" ht="126">
      <c r="A190" s="134" t="s">
        <v>274</v>
      </c>
      <c r="B190" s="113" t="s">
        <v>4</v>
      </c>
      <c r="C190" s="113" t="s">
        <v>166</v>
      </c>
      <c r="D190" s="113" t="s">
        <v>165</v>
      </c>
      <c r="E190" s="113" t="s">
        <v>273</v>
      </c>
      <c r="F190" s="113"/>
      <c r="G190" s="210">
        <f t="shared" si="22"/>
        <v>12706.939</v>
      </c>
      <c r="H190" s="210">
        <f t="shared" si="22"/>
        <v>8725.2119999999995</v>
      </c>
      <c r="I190" s="204">
        <f t="shared" si="17"/>
        <v>68.664939683742858</v>
      </c>
    </row>
    <row r="191" spans="1:9" ht="31.5">
      <c r="A191" s="134" t="s">
        <v>276</v>
      </c>
      <c r="B191" s="113" t="s">
        <v>4</v>
      </c>
      <c r="C191" s="113" t="s">
        <v>166</v>
      </c>
      <c r="D191" s="113" t="s">
        <v>165</v>
      </c>
      <c r="E191" s="113" t="s">
        <v>275</v>
      </c>
      <c r="F191" s="113"/>
      <c r="G191" s="210">
        <f t="shared" si="22"/>
        <v>12706.939</v>
      </c>
      <c r="H191" s="210">
        <f t="shared" si="22"/>
        <v>8725.2119999999995</v>
      </c>
      <c r="I191" s="204">
        <f t="shared" si="17"/>
        <v>68.664939683742858</v>
      </c>
    </row>
    <row r="192" spans="1:9" ht="63">
      <c r="A192" s="134" t="s">
        <v>315</v>
      </c>
      <c r="B192" s="113" t="s">
        <v>4</v>
      </c>
      <c r="C192" s="113" t="s">
        <v>166</v>
      </c>
      <c r="D192" s="113" t="s">
        <v>165</v>
      </c>
      <c r="E192" s="113" t="s">
        <v>314</v>
      </c>
      <c r="F192" s="113"/>
      <c r="G192" s="210">
        <f>G193+G197+G200+G202</f>
        <v>12706.939</v>
      </c>
      <c r="H192" s="210">
        <f>H193+H197+H200+H202</f>
        <v>8725.2119999999995</v>
      </c>
      <c r="I192" s="204">
        <f t="shared" si="17"/>
        <v>68.664939683742858</v>
      </c>
    </row>
    <row r="193" spans="1:9" ht="47.25">
      <c r="A193" s="134" t="s">
        <v>316</v>
      </c>
      <c r="B193" s="113" t="s">
        <v>4</v>
      </c>
      <c r="C193" s="113" t="s">
        <v>166</v>
      </c>
      <c r="D193" s="113" t="s">
        <v>165</v>
      </c>
      <c r="E193" s="113" t="s">
        <v>229</v>
      </c>
      <c r="F193" s="113"/>
      <c r="G193" s="210">
        <f>G194+G195+G196</f>
        <v>7233.6</v>
      </c>
      <c r="H193" s="210">
        <f>H194+H195+H196</f>
        <v>5237.1620000000003</v>
      </c>
      <c r="I193" s="204">
        <f t="shared" si="17"/>
        <v>72.400492147754932</v>
      </c>
    </row>
    <row r="194" spans="1:9" ht="126">
      <c r="A194" s="143" t="s">
        <v>348</v>
      </c>
      <c r="B194" s="140" t="s">
        <v>4</v>
      </c>
      <c r="C194" s="140" t="s">
        <v>166</v>
      </c>
      <c r="D194" s="140" t="s">
        <v>165</v>
      </c>
      <c r="E194" s="140" t="s">
        <v>229</v>
      </c>
      <c r="F194" s="140" t="s">
        <v>349</v>
      </c>
      <c r="G194" s="212">
        <v>5297.6</v>
      </c>
      <c r="H194" s="212">
        <v>3947.5010000000002</v>
      </c>
      <c r="I194" s="217">
        <f t="shared" si="17"/>
        <v>74.514893536695865</v>
      </c>
    </row>
    <row r="195" spans="1:9" ht="63">
      <c r="A195" s="143" t="s">
        <v>350</v>
      </c>
      <c r="B195" s="140" t="s">
        <v>4</v>
      </c>
      <c r="C195" s="140" t="s">
        <v>166</v>
      </c>
      <c r="D195" s="140" t="s">
        <v>165</v>
      </c>
      <c r="E195" s="140" t="s">
        <v>229</v>
      </c>
      <c r="F195" s="140" t="s">
        <v>351</v>
      </c>
      <c r="G195" s="212">
        <v>1931</v>
      </c>
      <c r="H195" s="212">
        <v>1289.6610000000001</v>
      </c>
      <c r="I195" s="217">
        <f t="shared" si="17"/>
        <v>66.787208700155361</v>
      </c>
    </row>
    <row r="196" spans="1:9" ht="15.75">
      <c r="A196" s="143" t="s">
        <v>427</v>
      </c>
      <c r="B196" s="140" t="s">
        <v>4</v>
      </c>
      <c r="C196" s="140" t="s">
        <v>166</v>
      </c>
      <c r="D196" s="140" t="s">
        <v>165</v>
      </c>
      <c r="E196" s="140" t="s">
        <v>229</v>
      </c>
      <c r="F196" s="140" t="s">
        <v>357</v>
      </c>
      <c r="G196" s="212">
        <v>5</v>
      </c>
      <c r="H196" s="212">
        <v>0</v>
      </c>
      <c r="I196" s="217">
        <f t="shared" si="17"/>
        <v>0</v>
      </c>
    </row>
    <row r="197" spans="1:9" ht="31.5">
      <c r="A197" s="134" t="s">
        <v>317</v>
      </c>
      <c r="B197" s="113" t="s">
        <v>4</v>
      </c>
      <c r="C197" s="113" t="s">
        <v>166</v>
      </c>
      <c r="D197" s="113" t="s">
        <v>165</v>
      </c>
      <c r="E197" s="113" t="s">
        <v>230</v>
      </c>
      <c r="F197" s="113"/>
      <c r="G197" s="210">
        <f>G198+G199</f>
        <v>1059.74</v>
      </c>
      <c r="H197" s="210">
        <f>H198+H199</f>
        <v>724.11400000000003</v>
      </c>
      <c r="I197" s="204">
        <f t="shared" ref="I197:I220" si="23">H197/G197*100</f>
        <v>68.329401551323912</v>
      </c>
    </row>
    <row r="198" spans="1:9" ht="126">
      <c r="A198" s="143" t="s">
        <v>348</v>
      </c>
      <c r="B198" s="140" t="s">
        <v>4</v>
      </c>
      <c r="C198" s="140" t="s">
        <v>166</v>
      </c>
      <c r="D198" s="140" t="s">
        <v>165</v>
      </c>
      <c r="E198" s="140" t="s">
        <v>230</v>
      </c>
      <c r="F198" s="140" t="s">
        <v>349</v>
      </c>
      <c r="G198" s="212">
        <v>757.54</v>
      </c>
      <c r="H198" s="212">
        <v>521.67399999999998</v>
      </c>
      <c r="I198" s="204">
        <f t="shared" si="23"/>
        <v>68.864218391108054</v>
      </c>
    </row>
    <row r="199" spans="1:9" ht="63">
      <c r="A199" s="143" t="s">
        <v>350</v>
      </c>
      <c r="B199" s="140" t="s">
        <v>4</v>
      </c>
      <c r="C199" s="140" t="s">
        <v>166</v>
      </c>
      <c r="D199" s="140" t="s">
        <v>165</v>
      </c>
      <c r="E199" s="140" t="s">
        <v>230</v>
      </c>
      <c r="F199" s="140" t="s">
        <v>351</v>
      </c>
      <c r="G199" s="212">
        <v>302.2</v>
      </c>
      <c r="H199" s="212">
        <v>202.44</v>
      </c>
      <c r="I199" s="204">
        <f t="shared" si="23"/>
        <v>66.988749172733293</v>
      </c>
    </row>
    <row r="200" spans="1:9" ht="47.25">
      <c r="A200" s="134" t="s">
        <v>318</v>
      </c>
      <c r="B200" s="113" t="s">
        <v>4</v>
      </c>
      <c r="C200" s="113" t="s">
        <v>166</v>
      </c>
      <c r="D200" s="113" t="s">
        <v>165</v>
      </c>
      <c r="E200" s="113" t="s">
        <v>231</v>
      </c>
      <c r="F200" s="113"/>
      <c r="G200" s="210">
        <f>G201</f>
        <v>817</v>
      </c>
      <c r="H200" s="210">
        <f>H201</f>
        <v>576.649</v>
      </c>
      <c r="I200" s="204">
        <f t="shared" si="23"/>
        <v>70.581272949816395</v>
      </c>
    </row>
    <row r="201" spans="1:9" ht="63">
      <c r="A201" s="143" t="s">
        <v>350</v>
      </c>
      <c r="B201" s="140" t="s">
        <v>4</v>
      </c>
      <c r="C201" s="140" t="s">
        <v>166</v>
      </c>
      <c r="D201" s="140" t="s">
        <v>165</v>
      </c>
      <c r="E201" s="140" t="s">
        <v>231</v>
      </c>
      <c r="F201" s="140" t="s">
        <v>351</v>
      </c>
      <c r="G201" s="212">
        <v>817</v>
      </c>
      <c r="H201" s="212">
        <v>576.649</v>
      </c>
      <c r="I201" s="204">
        <f t="shared" si="23"/>
        <v>70.581272949816395</v>
      </c>
    </row>
    <row r="202" spans="1:9" ht="189">
      <c r="A202" s="144" t="s">
        <v>319</v>
      </c>
      <c r="B202" s="113" t="s">
        <v>4</v>
      </c>
      <c r="C202" s="113" t="s">
        <v>166</v>
      </c>
      <c r="D202" s="113" t="s">
        <v>165</v>
      </c>
      <c r="E202" s="113" t="s">
        <v>232</v>
      </c>
      <c r="F202" s="113"/>
      <c r="G202" s="210">
        <f>G203</f>
        <v>3596.5990000000002</v>
      </c>
      <c r="H202" s="210">
        <f>H203</f>
        <v>2187.2869999999998</v>
      </c>
      <c r="I202" s="204">
        <f t="shared" si="23"/>
        <v>60.815425906530017</v>
      </c>
    </row>
    <row r="203" spans="1:9" ht="126">
      <c r="A203" s="143" t="s">
        <v>348</v>
      </c>
      <c r="B203" s="140" t="s">
        <v>4</v>
      </c>
      <c r="C203" s="140" t="s">
        <v>166</v>
      </c>
      <c r="D203" s="140" t="s">
        <v>165</v>
      </c>
      <c r="E203" s="140" t="s">
        <v>232</v>
      </c>
      <c r="F203" s="140" t="s">
        <v>349</v>
      </c>
      <c r="G203" s="212">
        <f>2762.371+834.228</f>
        <v>3596.5990000000002</v>
      </c>
      <c r="H203" s="212">
        <v>2187.2869999999998</v>
      </c>
      <c r="I203" s="204">
        <f t="shared" si="23"/>
        <v>60.815425906530017</v>
      </c>
    </row>
    <row r="204" spans="1:9" ht="15.75">
      <c r="A204" s="166" t="s">
        <v>25</v>
      </c>
      <c r="B204" s="167" t="s">
        <v>4</v>
      </c>
      <c r="C204" s="167" t="s">
        <v>163</v>
      </c>
      <c r="D204" s="167" t="s">
        <v>161</v>
      </c>
      <c r="E204" s="167"/>
      <c r="F204" s="167"/>
      <c r="G204" s="209">
        <f t="shared" ref="G204:H210" si="24">G205</f>
        <v>899.96799999999996</v>
      </c>
      <c r="H204" s="209">
        <f t="shared" si="24"/>
        <v>661.87</v>
      </c>
      <c r="I204" s="203">
        <f t="shared" si="23"/>
        <v>73.543725999146631</v>
      </c>
    </row>
    <row r="205" spans="1:9" ht="15.75">
      <c r="A205" s="166" t="s">
        <v>41</v>
      </c>
      <c r="B205" s="167" t="s">
        <v>4</v>
      </c>
      <c r="C205" s="167" t="s">
        <v>163</v>
      </c>
      <c r="D205" s="167" t="s">
        <v>165</v>
      </c>
      <c r="E205" s="167"/>
      <c r="F205" s="167"/>
      <c r="G205" s="209">
        <f t="shared" si="24"/>
        <v>899.96799999999996</v>
      </c>
      <c r="H205" s="209">
        <f t="shared" si="24"/>
        <v>661.87</v>
      </c>
      <c r="I205" s="203">
        <f t="shared" si="23"/>
        <v>73.543725999146631</v>
      </c>
    </row>
    <row r="206" spans="1:9" ht="31.5">
      <c r="A206" s="134" t="s">
        <v>241</v>
      </c>
      <c r="B206" s="113" t="s">
        <v>4</v>
      </c>
      <c r="C206" s="113" t="s">
        <v>163</v>
      </c>
      <c r="D206" s="113" t="s">
        <v>165</v>
      </c>
      <c r="E206" s="113" t="s">
        <v>240</v>
      </c>
      <c r="F206" s="113"/>
      <c r="G206" s="210">
        <f t="shared" si="24"/>
        <v>899.96799999999996</v>
      </c>
      <c r="H206" s="210">
        <f t="shared" si="24"/>
        <v>661.87</v>
      </c>
      <c r="I206" s="204">
        <f t="shared" si="23"/>
        <v>73.543725999146631</v>
      </c>
    </row>
    <row r="207" spans="1:9" ht="15.75">
      <c r="A207" s="134" t="s">
        <v>258</v>
      </c>
      <c r="B207" s="113" t="s">
        <v>4</v>
      </c>
      <c r="C207" s="113" t="s">
        <v>163</v>
      </c>
      <c r="D207" s="113" t="s">
        <v>165</v>
      </c>
      <c r="E207" s="113" t="s">
        <v>257</v>
      </c>
      <c r="F207" s="113"/>
      <c r="G207" s="210">
        <f t="shared" si="24"/>
        <v>899.96799999999996</v>
      </c>
      <c r="H207" s="210">
        <f t="shared" si="24"/>
        <v>661.87</v>
      </c>
      <c r="I207" s="204">
        <f t="shared" si="23"/>
        <v>73.543725999146631</v>
      </c>
    </row>
    <row r="208" spans="1:9" ht="15.75">
      <c r="A208" s="134" t="s">
        <v>11</v>
      </c>
      <c r="B208" s="113" t="s">
        <v>4</v>
      </c>
      <c r="C208" s="113" t="s">
        <v>163</v>
      </c>
      <c r="D208" s="113" t="s">
        <v>165</v>
      </c>
      <c r="E208" s="113" t="s">
        <v>259</v>
      </c>
      <c r="F208" s="113"/>
      <c r="G208" s="210">
        <f t="shared" si="24"/>
        <v>899.96799999999996</v>
      </c>
      <c r="H208" s="210">
        <f t="shared" si="24"/>
        <v>661.87</v>
      </c>
      <c r="I208" s="204">
        <f t="shared" si="23"/>
        <v>73.543725999146631</v>
      </c>
    </row>
    <row r="209" spans="1:9" ht="15.75">
      <c r="A209" s="134" t="s">
        <v>267</v>
      </c>
      <c r="B209" s="113" t="s">
        <v>4</v>
      </c>
      <c r="C209" s="113" t="s">
        <v>163</v>
      </c>
      <c r="D209" s="113" t="s">
        <v>165</v>
      </c>
      <c r="E209" s="113" t="s">
        <v>266</v>
      </c>
      <c r="F209" s="113"/>
      <c r="G209" s="210">
        <f t="shared" si="24"/>
        <v>899.96799999999996</v>
      </c>
      <c r="H209" s="210">
        <f t="shared" si="24"/>
        <v>661.87</v>
      </c>
      <c r="I209" s="204">
        <f t="shared" si="23"/>
        <v>73.543725999146631</v>
      </c>
    </row>
    <row r="210" spans="1:9" ht="31.5">
      <c r="A210" s="134" t="s">
        <v>320</v>
      </c>
      <c r="B210" s="113" t="s">
        <v>4</v>
      </c>
      <c r="C210" s="113" t="s">
        <v>163</v>
      </c>
      <c r="D210" s="113" t="s">
        <v>165</v>
      </c>
      <c r="E210" s="113" t="s">
        <v>233</v>
      </c>
      <c r="F210" s="113"/>
      <c r="G210" s="210">
        <f t="shared" si="24"/>
        <v>899.96799999999996</v>
      </c>
      <c r="H210" s="210">
        <f t="shared" si="24"/>
        <v>661.87</v>
      </c>
      <c r="I210" s="204">
        <f t="shared" si="23"/>
        <v>73.543725999146631</v>
      </c>
    </row>
    <row r="211" spans="1:9" ht="31.5">
      <c r="A211" s="143" t="s">
        <v>352</v>
      </c>
      <c r="B211" s="140" t="s">
        <v>4</v>
      </c>
      <c r="C211" s="140" t="s">
        <v>163</v>
      </c>
      <c r="D211" s="140" t="s">
        <v>165</v>
      </c>
      <c r="E211" s="140" t="s">
        <v>233</v>
      </c>
      <c r="F211" s="140" t="s">
        <v>353</v>
      </c>
      <c r="G211" s="212">
        <v>899.96799999999996</v>
      </c>
      <c r="H211" s="212">
        <v>661.87</v>
      </c>
      <c r="I211" s="204">
        <f t="shared" si="23"/>
        <v>73.543725999146631</v>
      </c>
    </row>
    <row r="212" spans="1:9" ht="31.5">
      <c r="A212" s="166" t="s">
        <v>114</v>
      </c>
      <c r="B212" s="167" t="s">
        <v>4</v>
      </c>
      <c r="C212" s="167" t="s">
        <v>159</v>
      </c>
      <c r="D212" s="167" t="s">
        <v>161</v>
      </c>
      <c r="E212" s="167"/>
      <c r="F212" s="167"/>
      <c r="G212" s="209">
        <f t="shared" ref="G212:H218" si="25">G213</f>
        <v>995</v>
      </c>
      <c r="H212" s="209">
        <f t="shared" si="25"/>
        <v>611.423</v>
      </c>
      <c r="I212" s="203">
        <f t="shared" si="23"/>
        <v>61.449547738693468</v>
      </c>
    </row>
    <row r="213" spans="1:9" ht="15.75">
      <c r="A213" s="166" t="s">
        <v>116</v>
      </c>
      <c r="B213" s="167" t="s">
        <v>4</v>
      </c>
      <c r="C213" s="167" t="s">
        <v>159</v>
      </c>
      <c r="D213" s="167" t="s">
        <v>158</v>
      </c>
      <c r="E213" s="167"/>
      <c r="F213" s="167"/>
      <c r="G213" s="209">
        <f t="shared" si="25"/>
        <v>995</v>
      </c>
      <c r="H213" s="209">
        <f t="shared" si="25"/>
        <v>611.423</v>
      </c>
      <c r="I213" s="203">
        <f t="shared" si="23"/>
        <v>61.449547738693468</v>
      </c>
    </row>
    <row r="214" spans="1:9" ht="31.5">
      <c r="A214" s="134" t="s">
        <v>272</v>
      </c>
      <c r="B214" s="113" t="s">
        <v>4</v>
      </c>
      <c r="C214" s="113" t="s">
        <v>159</v>
      </c>
      <c r="D214" s="113" t="s">
        <v>158</v>
      </c>
      <c r="E214" s="113" t="s">
        <v>271</v>
      </c>
      <c r="F214" s="113"/>
      <c r="G214" s="210">
        <f t="shared" si="25"/>
        <v>995</v>
      </c>
      <c r="H214" s="210">
        <f t="shared" si="25"/>
        <v>611.423</v>
      </c>
      <c r="I214" s="204">
        <f t="shared" si="23"/>
        <v>61.449547738693468</v>
      </c>
    </row>
    <row r="215" spans="1:9" ht="126">
      <c r="A215" s="134" t="s">
        <v>274</v>
      </c>
      <c r="B215" s="113" t="s">
        <v>4</v>
      </c>
      <c r="C215" s="113" t="s">
        <v>159</v>
      </c>
      <c r="D215" s="113" t="s">
        <v>158</v>
      </c>
      <c r="E215" s="113" t="s">
        <v>273</v>
      </c>
      <c r="F215" s="113"/>
      <c r="G215" s="210">
        <f t="shared" si="25"/>
        <v>995</v>
      </c>
      <c r="H215" s="210">
        <f t="shared" si="25"/>
        <v>611.423</v>
      </c>
      <c r="I215" s="204">
        <f t="shared" si="23"/>
        <v>61.449547738693468</v>
      </c>
    </row>
    <row r="216" spans="1:9" ht="31.5">
      <c r="A216" s="134" t="s">
        <v>276</v>
      </c>
      <c r="B216" s="113" t="s">
        <v>4</v>
      </c>
      <c r="C216" s="113" t="s">
        <v>159</v>
      </c>
      <c r="D216" s="113" t="s">
        <v>158</v>
      </c>
      <c r="E216" s="113" t="s">
        <v>275</v>
      </c>
      <c r="F216" s="113"/>
      <c r="G216" s="210">
        <f t="shared" si="25"/>
        <v>995</v>
      </c>
      <c r="H216" s="210">
        <f t="shared" si="25"/>
        <v>611.423</v>
      </c>
      <c r="I216" s="204">
        <f t="shared" si="23"/>
        <v>61.449547738693468</v>
      </c>
    </row>
    <row r="217" spans="1:9" ht="63">
      <c r="A217" s="134" t="s">
        <v>315</v>
      </c>
      <c r="B217" s="113" t="s">
        <v>4</v>
      </c>
      <c r="C217" s="113" t="s">
        <v>159</v>
      </c>
      <c r="D217" s="113" t="s">
        <v>158</v>
      </c>
      <c r="E217" s="113" t="s">
        <v>314</v>
      </c>
      <c r="F217" s="113"/>
      <c r="G217" s="210">
        <f t="shared" si="25"/>
        <v>995</v>
      </c>
      <c r="H217" s="210">
        <f t="shared" si="25"/>
        <v>611.423</v>
      </c>
      <c r="I217" s="204">
        <f t="shared" si="23"/>
        <v>61.449547738693468</v>
      </c>
    </row>
    <row r="218" spans="1:9" ht="47.25">
      <c r="A218" s="134" t="s">
        <v>321</v>
      </c>
      <c r="B218" s="113" t="s">
        <v>4</v>
      </c>
      <c r="C218" s="113" t="s">
        <v>159</v>
      </c>
      <c r="D218" s="113" t="s">
        <v>158</v>
      </c>
      <c r="E218" s="113" t="s">
        <v>234</v>
      </c>
      <c r="F218" s="113"/>
      <c r="G218" s="210">
        <f t="shared" si="25"/>
        <v>995</v>
      </c>
      <c r="H218" s="210">
        <f t="shared" si="25"/>
        <v>611.423</v>
      </c>
      <c r="I218" s="204">
        <f t="shared" si="23"/>
        <v>61.449547738693468</v>
      </c>
    </row>
    <row r="219" spans="1:9" ht="63">
      <c r="A219" s="143" t="s">
        <v>350</v>
      </c>
      <c r="B219" s="140" t="s">
        <v>4</v>
      </c>
      <c r="C219" s="140" t="s">
        <v>159</v>
      </c>
      <c r="D219" s="140" t="s">
        <v>158</v>
      </c>
      <c r="E219" s="140" t="s">
        <v>234</v>
      </c>
      <c r="F219" s="140" t="s">
        <v>351</v>
      </c>
      <c r="G219" s="212">
        <v>995</v>
      </c>
      <c r="H219" s="212">
        <v>611.423</v>
      </c>
      <c r="I219" s="204">
        <f t="shared" si="23"/>
        <v>61.449547738693468</v>
      </c>
    </row>
    <row r="220" spans="1:9" ht="15.75">
      <c r="A220" s="145" t="s">
        <v>157</v>
      </c>
      <c r="B220" s="110"/>
      <c r="C220" s="110"/>
      <c r="D220" s="110"/>
      <c r="E220" s="110"/>
      <c r="F220" s="110"/>
      <c r="G220" s="208">
        <f>G212+G204+G187+G174+G150+G140+G113+G103+G89+G81+G73+G61+G54+G12+G43</f>
        <v>118333.32953000002</v>
      </c>
      <c r="H220" s="208">
        <f>H212+H204+H187+H174+H150+H140+H113+H103+H89+H81+H73+H61+H54+H12+H43</f>
        <v>90979.455440000005</v>
      </c>
      <c r="I220" s="202">
        <f t="shared" si="23"/>
        <v>76.88404932182253</v>
      </c>
    </row>
    <row r="222" spans="1:9">
      <c r="G222" s="218"/>
      <c r="H222" s="218"/>
    </row>
  </sheetData>
  <mergeCells count="10">
    <mergeCell ref="G8:G9"/>
    <mergeCell ref="H8:H9"/>
    <mergeCell ref="I8:I9"/>
    <mergeCell ref="A6:I7"/>
    <mergeCell ref="A8:A9"/>
    <mergeCell ref="B8:B9"/>
    <mergeCell ref="C8:C9"/>
    <mergeCell ref="D8:D9"/>
    <mergeCell ref="E8:E9"/>
    <mergeCell ref="F8:F9"/>
  </mergeCells>
  <pageMargins left="1.1811023622047245" right="0.59055118110236227" top="0.78740157480314965" bottom="0.78740157480314965" header="0.31496062992125984" footer="0.31496062992125984"/>
  <pageSetup paperSize="9" scale="6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24"/>
  <sheetViews>
    <sheetView tabSelected="1" workbookViewId="0">
      <selection activeCell="B18" sqref="B18"/>
    </sheetView>
  </sheetViews>
  <sheetFormatPr defaultRowHeight="12.75"/>
  <cols>
    <col min="1" max="1" width="5.85546875" style="48" bestFit="1" customWidth="1"/>
    <col min="2" max="2" width="45.28515625" bestFit="1" customWidth="1"/>
    <col min="3" max="3" width="7.5703125" style="49" customWidth="1"/>
    <col min="4" max="4" width="11.140625" customWidth="1"/>
    <col min="5" max="5" width="13.42578125" bestFit="1" customWidth="1"/>
    <col min="6" max="6" width="15.42578125" style="170" customWidth="1"/>
    <col min="248" max="248" width="4.28515625" customWidth="1"/>
    <col min="249" max="249" width="26.28515625" customWidth="1"/>
    <col min="251" max="251" width="17.42578125" customWidth="1"/>
    <col min="252" max="252" width="16.5703125" customWidth="1"/>
    <col min="253" max="258" width="0" hidden="1" customWidth="1"/>
    <col min="259" max="259" width="12" customWidth="1"/>
    <col min="260" max="260" width="0" hidden="1" customWidth="1"/>
    <col min="261" max="261" width="11.85546875" customWidth="1"/>
    <col min="262" max="262" width="11.28515625" customWidth="1"/>
    <col min="504" max="504" width="4.28515625" customWidth="1"/>
    <col min="505" max="505" width="26.28515625" customWidth="1"/>
    <col min="507" max="507" width="17.42578125" customWidth="1"/>
    <col min="508" max="508" width="16.5703125" customWidth="1"/>
    <col min="509" max="514" width="0" hidden="1" customWidth="1"/>
    <col min="515" max="515" width="12" customWidth="1"/>
    <col min="516" max="516" width="0" hidden="1" customWidth="1"/>
    <col min="517" max="517" width="11.85546875" customWidth="1"/>
    <col min="518" max="518" width="11.28515625" customWidth="1"/>
    <col min="760" max="760" width="4.28515625" customWidth="1"/>
    <col min="761" max="761" width="26.28515625" customWidth="1"/>
    <col min="763" max="763" width="17.42578125" customWidth="1"/>
    <col min="764" max="764" width="16.5703125" customWidth="1"/>
    <col min="765" max="770" width="0" hidden="1" customWidth="1"/>
    <col min="771" max="771" width="12" customWidth="1"/>
    <col min="772" max="772" width="0" hidden="1" customWidth="1"/>
    <col min="773" max="773" width="11.85546875" customWidth="1"/>
    <col min="774" max="774" width="11.28515625" customWidth="1"/>
    <col min="1016" max="1016" width="4.28515625" customWidth="1"/>
    <col min="1017" max="1017" width="26.28515625" customWidth="1"/>
    <col min="1019" max="1019" width="17.42578125" customWidth="1"/>
    <col min="1020" max="1020" width="16.5703125" customWidth="1"/>
    <col min="1021" max="1026" width="0" hidden="1" customWidth="1"/>
    <col min="1027" max="1027" width="12" customWidth="1"/>
    <col min="1028" max="1028" width="0" hidden="1" customWidth="1"/>
    <col min="1029" max="1029" width="11.85546875" customWidth="1"/>
    <col min="1030" max="1030" width="11.28515625" customWidth="1"/>
    <col min="1272" max="1272" width="4.28515625" customWidth="1"/>
    <col min="1273" max="1273" width="26.28515625" customWidth="1"/>
    <col min="1275" max="1275" width="17.42578125" customWidth="1"/>
    <col min="1276" max="1276" width="16.5703125" customWidth="1"/>
    <col min="1277" max="1282" width="0" hidden="1" customWidth="1"/>
    <col min="1283" max="1283" width="12" customWidth="1"/>
    <col min="1284" max="1284" width="0" hidden="1" customWidth="1"/>
    <col min="1285" max="1285" width="11.85546875" customWidth="1"/>
    <col min="1286" max="1286" width="11.28515625" customWidth="1"/>
    <col min="1528" max="1528" width="4.28515625" customWidth="1"/>
    <col min="1529" max="1529" width="26.28515625" customWidth="1"/>
    <col min="1531" max="1531" width="17.42578125" customWidth="1"/>
    <col min="1532" max="1532" width="16.5703125" customWidth="1"/>
    <col min="1533" max="1538" width="0" hidden="1" customWidth="1"/>
    <col min="1539" max="1539" width="12" customWidth="1"/>
    <col min="1540" max="1540" width="0" hidden="1" customWidth="1"/>
    <col min="1541" max="1541" width="11.85546875" customWidth="1"/>
    <col min="1542" max="1542" width="11.28515625" customWidth="1"/>
    <col min="1784" max="1784" width="4.28515625" customWidth="1"/>
    <col min="1785" max="1785" width="26.28515625" customWidth="1"/>
    <col min="1787" max="1787" width="17.42578125" customWidth="1"/>
    <col min="1788" max="1788" width="16.5703125" customWidth="1"/>
    <col min="1789" max="1794" width="0" hidden="1" customWidth="1"/>
    <col min="1795" max="1795" width="12" customWidth="1"/>
    <col min="1796" max="1796" width="0" hidden="1" customWidth="1"/>
    <col min="1797" max="1797" width="11.85546875" customWidth="1"/>
    <col min="1798" max="1798" width="11.28515625" customWidth="1"/>
    <col min="2040" max="2040" width="4.28515625" customWidth="1"/>
    <col min="2041" max="2041" width="26.28515625" customWidth="1"/>
    <col min="2043" max="2043" width="17.42578125" customWidth="1"/>
    <col min="2044" max="2044" width="16.5703125" customWidth="1"/>
    <col min="2045" max="2050" width="0" hidden="1" customWidth="1"/>
    <col min="2051" max="2051" width="12" customWidth="1"/>
    <col min="2052" max="2052" width="0" hidden="1" customWidth="1"/>
    <col min="2053" max="2053" width="11.85546875" customWidth="1"/>
    <col min="2054" max="2054" width="11.28515625" customWidth="1"/>
    <col min="2296" max="2296" width="4.28515625" customWidth="1"/>
    <col min="2297" max="2297" width="26.28515625" customWidth="1"/>
    <col min="2299" max="2299" width="17.42578125" customWidth="1"/>
    <col min="2300" max="2300" width="16.5703125" customWidth="1"/>
    <col min="2301" max="2306" width="0" hidden="1" customWidth="1"/>
    <col min="2307" max="2307" width="12" customWidth="1"/>
    <col min="2308" max="2308" width="0" hidden="1" customWidth="1"/>
    <col min="2309" max="2309" width="11.85546875" customWidth="1"/>
    <col min="2310" max="2310" width="11.28515625" customWidth="1"/>
    <col min="2552" max="2552" width="4.28515625" customWidth="1"/>
    <col min="2553" max="2553" width="26.28515625" customWidth="1"/>
    <col min="2555" max="2555" width="17.42578125" customWidth="1"/>
    <col min="2556" max="2556" width="16.5703125" customWidth="1"/>
    <col min="2557" max="2562" width="0" hidden="1" customWidth="1"/>
    <col min="2563" max="2563" width="12" customWidth="1"/>
    <col min="2564" max="2564" width="0" hidden="1" customWidth="1"/>
    <col min="2565" max="2565" width="11.85546875" customWidth="1"/>
    <col min="2566" max="2566" width="11.28515625" customWidth="1"/>
    <col min="2808" max="2808" width="4.28515625" customWidth="1"/>
    <col min="2809" max="2809" width="26.28515625" customWidth="1"/>
    <col min="2811" max="2811" width="17.42578125" customWidth="1"/>
    <col min="2812" max="2812" width="16.5703125" customWidth="1"/>
    <col min="2813" max="2818" width="0" hidden="1" customWidth="1"/>
    <col min="2819" max="2819" width="12" customWidth="1"/>
    <col min="2820" max="2820" width="0" hidden="1" customWidth="1"/>
    <col min="2821" max="2821" width="11.85546875" customWidth="1"/>
    <col min="2822" max="2822" width="11.28515625" customWidth="1"/>
    <col min="3064" max="3064" width="4.28515625" customWidth="1"/>
    <col min="3065" max="3065" width="26.28515625" customWidth="1"/>
    <col min="3067" max="3067" width="17.42578125" customWidth="1"/>
    <col min="3068" max="3068" width="16.5703125" customWidth="1"/>
    <col min="3069" max="3074" width="0" hidden="1" customWidth="1"/>
    <col min="3075" max="3075" width="12" customWidth="1"/>
    <col min="3076" max="3076" width="0" hidden="1" customWidth="1"/>
    <col min="3077" max="3077" width="11.85546875" customWidth="1"/>
    <col min="3078" max="3078" width="11.28515625" customWidth="1"/>
    <col min="3320" max="3320" width="4.28515625" customWidth="1"/>
    <col min="3321" max="3321" width="26.28515625" customWidth="1"/>
    <col min="3323" max="3323" width="17.42578125" customWidth="1"/>
    <col min="3324" max="3324" width="16.5703125" customWidth="1"/>
    <col min="3325" max="3330" width="0" hidden="1" customWidth="1"/>
    <col min="3331" max="3331" width="12" customWidth="1"/>
    <col min="3332" max="3332" width="0" hidden="1" customWidth="1"/>
    <col min="3333" max="3333" width="11.85546875" customWidth="1"/>
    <col min="3334" max="3334" width="11.28515625" customWidth="1"/>
    <col min="3576" max="3576" width="4.28515625" customWidth="1"/>
    <col min="3577" max="3577" width="26.28515625" customWidth="1"/>
    <col min="3579" max="3579" width="17.42578125" customWidth="1"/>
    <col min="3580" max="3580" width="16.5703125" customWidth="1"/>
    <col min="3581" max="3586" width="0" hidden="1" customWidth="1"/>
    <col min="3587" max="3587" width="12" customWidth="1"/>
    <col min="3588" max="3588" width="0" hidden="1" customWidth="1"/>
    <col min="3589" max="3589" width="11.85546875" customWidth="1"/>
    <col min="3590" max="3590" width="11.28515625" customWidth="1"/>
    <col min="3832" max="3832" width="4.28515625" customWidth="1"/>
    <col min="3833" max="3833" width="26.28515625" customWidth="1"/>
    <col min="3835" max="3835" width="17.42578125" customWidth="1"/>
    <col min="3836" max="3836" width="16.5703125" customWidth="1"/>
    <col min="3837" max="3842" width="0" hidden="1" customWidth="1"/>
    <col min="3843" max="3843" width="12" customWidth="1"/>
    <col min="3844" max="3844" width="0" hidden="1" customWidth="1"/>
    <col min="3845" max="3845" width="11.85546875" customWidth="1"/>
    <col min="3846" max="3846" width="11.28515625" customWidth="1"/>
    <col min="4088" max="4088" width="4.28515625" customWidth="1"/>
    <col min="4089" max="4089" width="26.28515625" customWidth="1"/>
    <col min="4091" max="4091" width="17.42578125" customWidth="1"/>
    <col min="4092" max="4092" width="16.5703125" customWidth="1"/>
    <col min="4093" max="4098" width="0" hidden="1" customWidth="1"/>
    <col min="4099" max="4099" width="12" customWidth="1"/>
    <col min="4100" max="4100" width="0" hidden="1" customWidth="1"/>
    <col min="4101" max="4101" width="11.85546875" customWidth="1"/>
    <col min="4102" max="4102" width="11.28515625" customWidth="1"/>
    <col min="4344" max="4344" width="4.28515625" customWidth="1"/>
    <col min="4345" max="4345" width="26.28515625" customWidth="1"/>
    <col min="4347" max="4347" width="17.42578125" customWidth="1"/>
    <col min="4348" max="4348" width="16.5703125" customWidth="1"/>
    <col min="4349" max="4354" width="0" hidden="1" customWidth="1"/>
    <col min="4355" max="4355" width="12" customWidth="1"/>
    <col min="4356" max="4356" width="0" hidden="1" customWidth="1"/>
    <col min="4357" max="4357" width="11.85546875" customWidth="1"/>
    <col min="4358" max="4358" width="11.28515625" customWidth="1"/>
    <col min="4600" max="4600" width="4.28515625" customWidth="1"/>
    <col min="4601" max="4601" width="26.28515625" customWidth="1"/>
    <col min="4603" max="4603" width="17.42578125" customWidth="1"/>
    <col min="4604" max="4604" width="16.5703125" customWidth="1"/>
    <col min="4605" max="4610" width="0" hidden="1" customWidth="1"/>
    <col min="4611" max="4611" width="12" customWidth="1"/>
    <col min="4612" max="4612" width="0" hidden="1" customWidth="1"/>
    <col min="4613" max="4613" width="11.85546875" customWidth="1"/>
    <col min="4614" max="4614" width="11.28515625" customWidth="1"/>
    <col min="4856" max="4856" width="4.28515625" customWidth="1"/>
    <col min="4857" max="4857" width="26.28515625" customWidth="1"/>
    <col min="4859" max="4859" width="17.42578125" customWidth="1"/>
    <col min="4860" max="4860" width="16.5703125" customWidth="1"/>
    <col min="4861" max="4866" width="0" hidden="1" customWidth="1"/>
    <col min="4867" max="4867" width="12" customWidth="1"/>
    <col min="4868" max="4868" width="0" hidden="1" customWidth="1"/>
    <col min="4869" max="4869" width="11.85546875" customWidth="1"/>
    <col min="4870" max="4870" width="11.28515625" customWidth="1"/>
    <col min="5112" max="5112" width="4.28515625" customWidth="1"/>
    <col min="5113" max="5113" width="26.28515625" customWidth="1"/>
    <col min="5115" max="5115" width="17.42578125" customWidth="1"/>
    <col min="5116" max="5116" width="16.5703125" customWidth="1"/>
    <col min="5117" max="5122" width="0" hidden="1" customWidth="1"/>
    <col min="5123" max="5123" width="12" customWidth="1"/>
    <col min="5124" max="5124" width="0" hidden="1" customWidth="1"/>
    <col min="5125" max="5125" width="11.85546875" customWidth="1"/>
    <col min="5126" max="5126" width="11.28515625" customWidth="1"/>
    <col min="5368" max="5368" width="4.28515625" customWidth="1"/>
    <col min="5369" max="5369" width="26.28515625" customWidth="1"/>
    <col min="5371" max="5371" width="17.42578125" customWidth="1"/>
    <col min="5372" max="5372" width="16.5703125" customWidth="1"/>
    <col min="5373" max="5378" width="0" hidden="1" customWidth="1"/>
    <col min="5379" max="5379" width="12" customWidth="1"/>
    <col min="5380" max="5380" width="0" hidden="1" customWidth="1"/>
    <col min="5381" max="5381" width="11.85546875" customWidth="1"/>
    <col min="5382" max="5382" width="11.28515625" customWidth="1"/>
    <col min="5624" max="5624" width="4.28515625" customWidth="1"/>
    <col min="5625" max="5625" width="26.28515625" customWidth="1"/>
    <col min="5627" max="5627" width="17.42578125" customWidth="1"/>
    <col min="5628" max="5628" width="16.5703125" customWidth="1"/>
    <col min="5629" max="5634" width="0" hidden="1" customWidth="1"/>
    <col min="5635" max="5635" width="12" customWidth="1"/>
    <col min="5636" max="5636" width="0" hidden="1" customWidth="1"/>
    <col min="5637" max="5637" width="11.85546875" customWidth="1"/>
    <col min="5638" max="5638" width="11.28515625" customWidth="1"/>
    <col min="5880" max="5880" width="4.28515625" customWidth="1"/>
    <col min="5881" max="5881" width="26.28515625" customWidth="1"/>
    <col min="5883" max="5883" width="17.42578125" customWidth="1"/>
    <col min="5884" max="5884" width="16.5703125" customWidth="1"/>
    <col min="5885" max="5890" width="0" hidden="1" customWidth="1"/>
    <col min="5891" max="5891" width="12" customWidth="1"/>
    <col min="5892" max="5892" width="0" hidden="1" customWidth="1"/>
    <col min="5893" max="5893" width="11.85546875" customWidth="1"/>
    <col min="5894" max="5894" width="11.28515625" customWidth="1"/>
    <col min="6136" max="6136" width="4.28515625" customWidth="1"/>
    <col min="6137" max="6137" width="26.28515625" customWidth="1"/>
    <col min="6139" max="6139" width="17.42578125" customWidth="1"/>
    <col min="6140" max="6140" width="16.5703125" customWidth="1"/>
    <col min="6141" max="6146" width="0" hidden="1" customWidth="1"/>
    <col min="6147" max="6147" width="12" customWidth="1"/>
    <col min="6148" max="6148" width="0" hidden="1" customWidth="1"/>
    <col min="6149" max="6149" width="11.85546875" customWidth="1"/>
    <col min="6150" max="6150" width="11.28515625" customWidth="1"/>
    <col min="6392" max="6392" width="4.28515625" customWidth="1"/>
    <col min="6393" max="6393" width="26.28515625" customWidth="1"/>
    <col min="6395" max="6395" width="17.42578125" customWidth="1"/>
    <col min="6396" max="6396" width="16.5703125" customWidth="1"/>
    <col min="6397" max="6402" width="0" hidden="1" customWidth="1"/>
    <col min="6403" max="6403" width="12" customWidth="1"/>
    <col min="6404" max="6404" width="0" hidden="1" customWidth="1"/>
    <col min="6405" max="6405" width="11.85546875" customWidth="1"/>
    <col min="6406" max="6406" width="11.28515625" customWidth="1"/>
    <col min="6648" max="6648" width="4.28515625" customWidth="1"/>
    <col min="6649" max="6649" width="26.28515625" customWidth="1"/>
    <col min="6651" max="6651" width="17.42578125" customWidth="1"/>
    <col min="6652" max="6652" width="16.5703125" customWidth="1"/>
    <col min="6653" max="6658" width="0" hidden="1" customWidth="1"/>
    <col min="6659" max="6659" width="12" customWidth="1"/>
    <col min="6660" max="6660" width="0" hidden="1" customWidth="1"/>
    <col min="6661" max="6661" width="11.85546875" customWidth="1"/>
    <col min="6662" max="6662" width="11.28515625" customWidth="1"/>
    <col min="6904" max="6904" width="4.28515625" customWidth="1"/>
    <col min="6905" max="6905" width="26.28515625" customWidth="1"/>
    <col min="6907" max="6907" width="17.42578125" customWidth="1"/>
    <col min="6908" max="6908" width="16.5703125" customWidth="1"/>
    <col min="6909" max="6914" width="0" hidden="1" customWidth="1"/>
    <col min="6915" max="6915" width="12" customWidth="1"/>
    <col min="6916" max="6916" width="0" hidden="1" customWidth="1"/>
    <col min="6917" max="6917" width="11.85546875" customWidth="1"/>
    <col min="6918" max="6918" width="11.28515625" customWidth="1"/>
    <col min="7160" max="7160" width="4.28515625" customWidth="1"/>
    <col min="7161" max="7161" width="26.28515625" customWidth="1"/>
    <col min="7163" max="7163" width="17.42578125" customWidth="1"/>
    <col min="7164" max="7164" width="16.5703125" customWidth="1"/>
    <col min="7165" max="7170" width="0" hidden="1" customWidth="1"/>
    <col min="7171" max="7171" width="12" customWidth="1"/>
    <col min="7172" max="7172" width="0" hidden="1" customWidth="1"/>
    <col min="7173" max="7173" width="11.85546875" customWidth="1"/>
    <col min="7174" max="7174" width="11.28515625" customWidth="1"/>
    <col min="7416" max="7416" width="4.28515625" customWidth="1"/>
    <col min="7417" max="7417" width="26.28515625" customWidth="1"/>
    <col min="7419" max="7419" width="17.42578125" customWidth="1"/>
    <col min="7420" max="7420" width="16.5703125" customWidth="1"/>
    <col min="7421" max="7426" width="0" hidden="1" customWidth="1"/>
    <col min="7427" max="7427" width="12" customWidth="1"/>
    <col min="7428" max="7428" width="0" hidden="1" customWidth="1"/>
    <col min="7429" max="7429" width="11.85546875" customWidth="1"/>
    <col min="7430" max="7430" width="11.28515625" customWidth="1"/>
    <col min="7672" max="7672" width="4.28515625" customWidth="1"/>
    <col min="7673" max="7673" width="26.28515625" customWidth="1"/>
    <col min="7675" max="7675" width="17.42578125" customWidth="1"/>
    <col min="7676" max="7676" width="16.5703125" customWidth="1"/>
    <col min="7677" max="7682" width="0" hidden="1" customWidth="1"/>
    <col min="7683" max="7683" width="12" customWidth="1"/>
    <col min="7684" max="7684" width="0" hidden="1" customWidth="1"/>
    <col min="7685" max="7685" width="11.85546875" customWidth="1"/>
    <col min="7686" max="7686" width="11.28515625" customWidth="1"/>
    <col min="7928" max="7928" width="4.28515625" customWidth="1"/>
    <col min="7929" max="7929" width="26.28515625" customWidth="1"/>
    <col min="7931" max="7931" width="17.42578125" customWidth="1"/>
    <col min="7932" max="7932" width="16.5703125" customWidth="1"/>
    <col min="7933" max="7938" width="0" hidden="1" customWidth="1"/>
    <col min="7939" max="7939" width="12" customWidth="1"/>
    <col min="7940" max="7940" width="0" hidden="1" customWidth="1"/>
    <col min="7941" max="7941" width="11.85546875" customWidth="1"/>
    <col min="7942" max="7942" width="11.28515625" customWidth="1"/>
    <col min="8184" max="8184" width="4.28515625" customWidth="1"/>
    <col min="8185" max="8185" width="26.28515625" customWidth="1"/>
    <col min="8187" max="8187" width="17.42578125" customWidth="1"/>
    <col min="8188" max="8188" width="16.5703125" customWidth="1"/>
    <col min="8189" max="8194" width="0" hidden="1" customWidth="1"/>
    <col min="8195" max="8195" width="12" customWidth="1"/>
    <col min="8196" max="8196" width="0" hidden="1" customWidth="1"/>
    <col min="8197" max="8197" width="11.85546875" customWidth="1"/>
    <col min="8198" max="8198" width="11.28515625" customWidth="1"/>
    <col min="8440" max="8440" width="4.28515625" customWidth="1"/>
    <col min="8441" max="8441" width="26.28515625" customWidth="1"/>
    <col min="8443" max="8443" width="17.42578125" customWidth="1"/>
    <col min="8444" max="8444" width="16.5703125" customWidth="1"/>
    <col min="8445" max="8450" width="0" hidden="1" customWidth="1"/>
    <col min="8451" max="8451" width="12" customWidth="1"/>
    <col min="8452" max="8452" width="0" hidden="1" customWidth="1"/>
    <col min="8453" max="8453" width="11.85546875" customWidth="1"/>
    <col min="8454" max="8454" width="11.28515625" customWidth="1"/>
    <col min="8696" max="8696" width="4.28515625" customWidth="1"/>
    <col min="8697" max="8697" width="26.28515625" customWidth="1"/>
    <col min="8699" max="8699" width="17.42578125" customWidth="1"/>
    <col min="8700" max="8700" width="16.5703125" customWidth="1"/>
    <col min="8701" max="8706" width="0" hidden="1" customWidth="1"/>
    <col min="8707" max="8707" width="12" customWidth="1"/>
    <col min="8708" max="8708" width="0" hidden="1" customWidth="1"/>
    <col min="8709" max="8709" width="11.85546875" customWidth="1"/>
    <col min="8710" max="8710" width="11.28515625" customWidth="1"/>
    <col min="8952" max="8952" width="4.28515625" customWidth="1"/>
    <col min="8953" max="8953" width="26.28515625" customWidth="1"/>
    <col min="8955" max="8955" width="17.42578125" customWidth="1"/>
    <col min="8956" max="8956" width="16.5703125" customWidth="1"/>
    <col min="8957" max="8962" width="0" hidden="1" customWidth="1"/>
    <col min="8963" max="8963" width="12" customWidth="1"/>
    <col min="8964" max="8964" width="0" hidden="1" customWidth="1"/>
    <col min="8965" max="8965" width="11.85546875" customWidth="1"/>
    <col min="8966" max="8966" width="11.28515625" customWidth="1"/>
    <col min="9208" max="9208" width="4.28515625" customWidth="1"/>
    <col min="9209" max="9209" width="26.28515625" customWidth="1"/>
    <col min="9211" max="9211" width="17.42578125" customWidth="1"/>
    <col min="9212" max="9212" width="16.5703125" customWidth="1"/>
    <col min="9213" max="9218" width="0" hidden="1" customWidth="1"/>
    <col min="9219" max="9219" width="12" customWidth="1"/>
    <col min="9220" max="9220" width="0" hidden="1" customWidth="1"/>
    <col min="9221" max="9221" width="11.85546875" customWidth="1"/>
    <col min="9222" max="9222" width="11.28515625" customWidth="1"/>
    <col min="9464" max="9464" width="4.28515625" customWidth="1"/>
    <col min="9465" max="9465" width="26.28515625" customWidth="1"/>
    <col min="9467" max="9467" width="17.42578125" customWidth="1"/>
    <col min="9468" max="9468" width="16.5703125" customWidth="1"/>
    <col min="9469" max="9474" width="0" hidden="1" customWidth="1"/>
    <col min="9475" max="9475" width="12" customWidth="1"/>
    <col min="9476" max="9476" width="0" hidden="1" customWidth="1"/>
    <col min="9477" max="9477" width="11.85546875" customWidth="1"/>
    <col min="9478" max="9478" width="11.28515625" customWidth="1"/>
    <col min="9720" max="9720" width="4.28515625" customWidth="1"/>
    <col min="9721" max="9721" width="26.28515625" customWidth="1"/>
    <col min="9723" max="9723" width="17.42578125" customWidth="1"/>
    <col min="9724" max="9724" width="16.5703125" customWidth="1"/>
    <col min="9725" max="9730" width="0" hidden="1" customWidth="1"/>
    <col min="9731" max="9731" width="12" customWidth="1"/>
    <col min="9732" max="9732" width="0" hidden="1" customWidth="1"/>
    <col min="9733" max="9733" width="11.85546875" customWidth="1"/>
    <col min="9734" max="9734" width="11.28515625" customWidth="1"/>
    <col min="9976" max="9976" width="4.28515625" customWidth="1"/>
    <col min="9977" max="9977" width="26.28515625" customWidth="1"/>
    <col min="9979" max="9979" width="17.42578125" customWidth="1"/>
    <col min="9980" max="9980" width="16.5703125" customWidth="1"/>
    <col min="9981" max="9986" width="0" hidden="1" customWidth="1"/>
    <col min="9987" max="9987" width="12" customWidth="1"/>
    <col min="9988" max="9988" width="0" hidden="1" customWidth="1"/>
    <col min="9989" max="9989" width="11.85546875" customWidth="1"/>
    <col min="9990" max="9990" width="11.28515625" customWidth="1"/>
    <col min="10232" max="10232" width="4.28515625" customWidth="1"/>
    <col min="10233" max="10233" width="26.28515625" customWidth="1"/>
    <col min="10235" max="10235" width="17.42578125" customWidth="1"/>
    <col min="10236" max="10236" width="16.5703125" customWidth="1"/>
    <col min="10237" max="10242" width="0" hidden="1" customWidth="1"/>
    <col min="10243" max="10243" width="12" customWidth="1"/>
    <col min="10244" max="10244" width="0" hidden="1" customWidth="1"/>
    <col min="10245" max="10245" width="11.85546875" customWidth="1"/>
    <col min="10246" max="10246" width="11.28515625" customWidth="1"/>
    <col min="10488" max="10488" width="4.28515625" customWidth="1"/>
    <col min="10489" max="10489" width="26.28515625" customWidth="1"/>
    <col min="10491" max="10491" width="17.42578125" customWidth="1"/>
    <col min="10492" max="10492" width="16.5703125" customWidth="1"/>
    <col min="10493" max="10498" width="0" hidden="1" customWidth="1"/>
    <col min="10499" max="10499" width="12" customWidth="1"/>
    <col min="10500" max="10500" width="0" hidden="1" customWidth="1"/>
    <col min="10501" max="10501" width="11.85546875" customWidth="1"/>
    <col min="10502" max="10502" width="11.28515625" customWidth="1"/>
    <col min="10744" max="10744" width="4.28515625" customWidth="1"/>
    <col min="10745" max="10745" width="26.28515625" customWidth="1"/>
    <col min="10747" max="10747" width="17.42578125" customWidth="1"/>
    <col min="10748" max="10748" width="16.5703125" customWidth="1"/>
    <col min="10749" max="10754" width="0" hidden="1" customWidth="1"/>
    <col min="10755" max="10755" width="12" customWidth="1"/>
    <col min="10756" max="10756" width="0" hidden="1" customWidth="1"/>
    <col min="10757" max="10757" width="11.85546875" customWidth="1"/>
    <col min="10758" max="10758" width="11.28515625" customWidth="1"/>
    <col min="11000" max="11000" width="4.28515625" customWidth="1"/>
    <col min="11001" max="11001" width="26.28515625" customWidth="1"/>
    <col min="11003" max="11003" width="17.42578125" customWidth="1"/>
    <col min="11004" max="11004" width="16.5703125" customWidth="1"/>
    <col min="11005" max="11010" width="0" hidden="1" customWidth="1"/>
    <col min="11011" max="11011" width="12" customWidth="1"/>
    <col min="11012" max="11012" width="0" hidden="1" customWidth="1"/>
    <col min="11013" max="11013" width="11.85546875" customWidth="1"/>
    <col min="11014" max="11014" width="11.28515625" customWidth="1"/>
    <col min="11256" max="11256" width="4.28515625" customWidth="1"/>
    <col min="11257" max="11257" width="26.28515625" customWidth="1"/>
    <col min="11259" max="11259" width="17.42578125" customWidth="1"/>
    <col min="11260" max="11260" width="16.5703125" customWidth="1"/>
    <col min="11261" max="11266" width="0" hidden="1" customWidth="1"/>
    <col min="11267" max="11267" width="12" customWidth="1"/>
    <col min="11268" max="11268" width="0" hidden="1" customWidth="1"/>
    <col min="11269" max="11269" width="11.85546875" customWidth="1"/>
    <col min="11270" max="11270" width="11.28515625" customWidth="1"/>
    <col min="11512" max="11512" width="4.28515625" customWidth="1"/>
    <col min="11513" max="11513" width="26.28515625" customWidth="1"/>
    <col min="11515" max="11515" width="17.42578125" customWidth="1"/>
    <col min="11516" max="11516" width="16.5703125" customWidth="1"/>
    <col min="11517" max="11522" width="0" hidden="1" customWidth="1"/>
    <col min="11523" max="11523" width="12" customWidth="1"/>
    <col min="11524" max="11524" width="0" hidden="1" customWidth="1"/>
    <col min="11525" max="11525" width="11.85546875" customWidth="1"/>
    <col min="11526" max="11526" width="11.28515625" customWidth="1"/>
    <col min="11768" max="11768" width="4.28515625" customWidth="1"/>
    <col min="11769" max="11769" width="26.28515625" customWidth="1"/>
    <col min="11771" max="11771" width="17.42578125" customWidth="1"/>
    <col min="11772" max="11772" width="16.5703125" customWidth="1"/>
    <col min="11773" max="11778" width="0" hidden="1" customWidth="1"/>
    <col min="11779" max="11779" width="12" customWidth="1"/>
    <col min="11780" max="11780" width="0" hidden="1" customWidth="1"/>
    <col min="11781" max="11781" width="11.85546875" customWidth="1"/>
    <col min="11782" max="11782" width="11.28515625" customWidth="1"/>
    <col min="12024" max="12024" width="4.28515625" customWidth="1"/>
    <col min="12025" max="12025" width="26.28515625" customWidth="1"/>
    <col min="12027" max="12027" width="17.42578125" customWidth="1"/>
    <col min="12028" max="12028" width="16.5703125" customWidth="1"/>
    <col min="12029" max="12034" width="0" hidden="1" customWidth="1"/>
    <col min="12035" max="12035" width="12" customWidth="1"/>
    <col min="12036" max="12036" width="0" hidden="1" customWidth="1"/>
    <col min="12037" max="12037" width="11.85546875" customWidth="1"/>
    <col min="12038" max="12038" width="11.28515625" customWidth="1"/>
    <col min="12280" max="12280" width="4.28515625" customWidth="1"/>
    <col min="12281" max="12281" width="26.28515625" customWidth="1"/>
    <col min="12283" max="12283" width="17.42578125" customWidth="1"/>
    <col min="12284" max="12284" width="16.5703125" customWidth="1"/>
    <col min="12285" max="12290" width="0" hidden="1" customWidth="1"/>
    <col min="12291" max="12291" width="12" customWidth="1"/>
    <col min="12292" max="12292" width="0" hidden="1" customWidth="1"/>
    <col min="12293" max="12293" width="11.85546875" customWidth="1"/>
    <col min="12294" max="12294" width="11.28515625" customWidth="1"/>
    <col min="12536" max="12536" width="4.28515625" customWidth="1"/>
    <col min="12537" max="12537" width="26.28515625" customWidth="1"/>
    <col min="12539" max="12539" width="17.42578125" customWidth="1"/>
    <col min="12540" max="12540" width="16.5703125" customWidth="1"/>
    <col min="12541" max="12546" width="0" hidden="1" customWidth="1"/>
    <col min="12547" max="12547" width="12" customWidth="1"/>
    <col min="12548" max="12548" width="0" hidden="1" customWidth="1"/>
    <col min="12549" max="12549" width="11.85546875" customWidth="1"/>
    <col min="12550" max="12550" width="11.28515625" customWidth="1"/>
    <col min="12792" max="12792" width="4.28515625" customWidth="1"/>
    <col min="12793" max="12793" width="26.28515625" customWidth="1"/>
    <col min="12795" max="12795" width="17.42578125" customWidth="1"/>
    <col min="12796" max="12796" width="16.5703125" customWidth="1"/>
    <col min="12797" max="12802" width="0" hidden="1" customWidth="1"/>
    <col min="12803" max="12803" width="12" customWidth="1"/>
    <col min="12804" max="12804" width="0" hidden="1" customWidth="1"/>
    <col min="12805" max="12805" width="11.85546875" customWidth="1"/>
    <col min="12806" max="12806" width="11.28515625" customWidth="1"/>
    <col min="13048" max="13048" width="4.28515625" customWidth="1"/>
    <col min="13049" max="13049" width="26.28515625" customWidth="1"/>
    <col min="13051" max="13051" width="17.42578125" customWidth="1"/>
    <col min="13052" max="13052" width="16.5703125" customWidth="1"/>
    <col min="13053" max="13058" width="0" hidden="1" customWidth="1"/>
    <col min="13059" max="13059" width="12" customWidth="1"/>
    <col min="13060" max="13060" width="0" hidden="1" customWidth="1"/>
    <col min="13061" max="13061" width="11.85546875" customWidth="1"/>
    <col min="13062" max="13062" width="11.28515625" customWidth="1"/>
    <col min="13304" max="13304" width="4.28515625" customWidth="1"/>
    <col min="13305" max="13305" width="26.28515625" customWidth="1"/>
    <col min="13307" max="13307" width="17.42578125" customWidth="1"/>
    <col min="13308" max="13308" width="16.5703125" customWidth="1"/>
    <col min="13309" max="13314" width="0" hidden="1" customWidth="1"/>
    <col min="13315" max="13315" width="12" customWidth="1"/>
    <col min="13316" max="13316" width="0" hidden="1" customWidth="1"/>
    <col min="13317" max="13317" width="11.85546875" customWidth="1"/>
    <col min="13318" max="13318" width="11.28515625" customWidth="1"/>
    <col min="13560" max="13560" width="4.28515625" customWidth="1"/>
    <col min="13561" max="13561" width="26.28515625" customWidth="1"/>
    <col min="13563" max="13563" width="17.42578125" customWidth="1"/>
    <col min="13564" max="13564" width="16.5703125" customWidth="1"/>
    <col min="13565" max="13570" width="0" hidden="1" customWidth="1"/>
    <col min="13571" max="13571" width="12" customWidth="1"/>
    <col min="13572" max="13572" width="0" hidden="1" customWidth="1"/>
    <col min="13573" max="13573" width="11.85546875" customWidth="1"/>
    <col min="13574" max="13574" width="11.28515625" customWidth="1"/>
    <col min="13816" max="13816" width="4.28515625" customWidth="1"/>
    <col min="13817" max="13817" width="26.28515625" customWidth="1"/>
    <col min="13819" max="13819" width="17.42578125" customWidth="1"/>
    <col min="13820" max="13820" width="16.5703125" customWidth="1"/>
    <col min="13821" max="13826" width="0" hidden="1" customWidth="1"/>
    <col min="13827" max="13827" width="12" customWidth="1"/>
    <col min="13828" max="13828" width="0" hidden="1" customWidth="1"/>
    <col min="13829" max="13829" width="11.85546875" customWidth="1"/>
    <col min="13830" max="13830" width="11.28515625" customWidth="1"/>
    <col min="14072" max="14072" width="4.28515625" customWidth="1"/>
    <col min="14073" max="14073" width="26.28515625" customWidth="1"/>
    <col min="14075" max="14075" width="17.42578125" customWidth="1"/>
    <col min="14076" max="14076" width="16.5703125" customWidth="1"/>
    <col min="14077" max="14082" width="0" hidden="1" customWidth="1"/>
    <col min="14083" max="14083" width="12" customWidth="1"/>
    <col min="14084" max="14084" width="0" hidden="1" customWidth="1"/>
    <col min="14085" max="14085" width="11.85546875" customWidth="1"/>
    <col min="14086" max="14086" width="11.28515625" customWidth="1"/>
    <col min="14328" max="14328" width="4.28515625" customWidth="1"/>
    <col min="14329" max="14329" width="26.28515625" customWidth="1"/>
    <col min="14331" max="14331" width="17.42578125" customWidth="1"/>
    <col min="14332" max="14332" width="16.5703125" customWidth="1"/>
    <col min="14333" max="14338" width="0" hidden="1" customWidth="1"/>
    <col min="14339" max="14339" width="12" customWidth="1"/>
    <col min="14340" max="14340" width="0" hidden="1" customWidth="1"/>
    <col min="14341" max="14341" width="11.85546875" customWidth="1"/>
    <col min="14342" max="14342" width="11.28515625" customWidth="1"/>
    <col min="14584" max="14584" width="4.28515625" customWidth="1"/>
    <col min="14585" max="14585" width="26.28515625" customWidth="1"/>
    <col min="14587" max="14587" width="17.42578125" customWidth="1"/>
    <col min="14588" max="14588" width="16.5703125" customWidth="1"/>
    <col min="14589" max="14594" width="0" hidden="1" customWidth="1"/>
    <col min="14595" max="14595" width="12" customWidth="1"/>
    <col min="14596" max="14596" width="0" hidden="1" customWidth="1"/>
    <col min="14597" max="14597" width="11.85546875" customWidth="1"/>
    <col min="14598" max="14598" width="11.28515625" customWidth="1"/>
    <col min="14840" max="14840" width="4.28515625" customWidth="1"/>
    <col min="14841" max="14841" width="26.28515625" customWidth="1"/>
    <col min="14843" max="14843" width="17.42578125" customWidth="1"/>
    <col min="14844" max="14844" width="16.5703125" customWidth="1"/>
    <col min="14845" max="14850" width="0" hidden="1" customWidth="1"/>
    <col min="14851" max="14851" width="12" customWidth="1"/>
    <col min="14852" max="14852" width="0" hidden="1" customWidth="1"/>
    <col min="14853" max="14853" width="11.85546875" customWidth="1"/>
    <col min="14854" max="14854" width="11.28515625" customWidth="1"/>
    <col min="15096" max="15096" width="4.28515625" customWidth="1"/>
    <col min="15097" max="15097" width="26.28515625" customWidth="1"/>
    <col min="15099" max="15099" width="17.42578125" customWidth="1"/>
    <col min="15100" max="15100" width="16.5703125" customWidth="1"/>
    <col min="15101" max="15106" width="0" hidden="1" customWidth="1"/>
    <col min="15107" max="15107" width="12" customWidth="1"/>
    <col min="15108" max="15108" width="0" hidden="1" customWidth="1"/>
    <col min="15109" max="15109" width="11.85546875" customWidth="1"/>
    <col min="15110" max="15110" width="11.28515625" customWidth="1"/>
    <col min="15352" max="15352" width="4.28515625" customWidth="1"/>
    <col min="15353" max="15353" width="26.28515625" customWidth="1"/>
    <col min="15355" max="15355" width="17.42578125" customWidth="1"/>
    <col min="15356" max="15356" width="16.5703125" customWidth="1"/>
    <col min="15357" max="15362" width="0" hidden="1" customWidth="1"/>
    <col min="15363" max="15363" width="12" customWidth="1"/>
    <col min="15364" max="15364" width="0" hidden="1" customWidth="1"/>
    <col min="15365" max="15365" width="11.85546875" customWidth="1"/>
    <col min="15366" max="15366" width="11.28515625" customWidth="1"/>
    <col min="15608" max="15608" width="4.28515625" customWidth="1"/>
    <col min="15609" max="15609" width="26.28515625" customWidth="1"/>
    <col min="15611" max="15611" width="17.42578125" customWidth="1"/>
    <col min="15612" max="15612" width="16.5703125" customWidth="1"/>
    <col min="15613" max="15618" width="0" hidden="1" customWidth="1"/>
    <col min="15619" max="15619" width="12" customWidth="1"/>
    <col min="15620" max="15620" width="0" hidden="1" customWidth="1"/>
    <col min="15621" max="15621" width="11.85546875" customWidth="1"/>
    <col min="15622" max="15622" width="11.28515625" customWidth="1"/>
    <col min="15864" max="15864" width="4.28515625" customWidth="1"/>
    <col min="15865" max="15865" width="26.28515625" customWidth="1"/>
    <col min="15867" max="15867" width="17.42578125" customWidth="1"/>
    <col min="15868" max="15868" width="16.5703125" customWidth="1"/>
    <col min="15869" max="15874" width="0" hidden="1" customWidth="1"/>
    <col min="15875" max="15875" width="12" customWidth="1"/>
    <col min="15876" max="15876" width="0" hidden="1" customWidth="1"/>
    <col min="15877" max="15877" width="11.85546875" customWidth="1"/>
    <col min="15878" max="15878" width="11.28515625" customWidth="1"/>
    <col min="16120" max="16120" width="4.28515625" customWidth="1"/>
    <col min="16121" max="16121" width="26.28515625" customWidth="1"/>
    <col min="16123" max="16123" width="17.42578125" customWidth="1"/>
    <col min="16124" max="16124" width="16.5703125" customWidth="1"/>
    <col min="16125" max="16130" width="0" hidden="1" customWidth="1"/>
    <col min="16131" max="16131" width="12" customWidth="1"/>
    <col min="16132" max="16132" width="0" hidden="1" customWidth="1"/>
    <col min="16133" max="16133" width="11.85546875" customWidth="1"/>
    <col min="16134" max="16134" width="11.28515625" customWidth="1"/>
  </cols>
  <sheetData>
    <row r="1" spans="1:6">
      <c r="E1" s="280" t="s">
        <v>378</v>
      </c>
      <c r="F1" s="280"/>
    </row>
    <row r="2" spans="1:6" ht="15" customHeight="1">
      <c r="B2" s="50"/>
      <c r="D2" s="18"/>
      <c r="E2" s="165" t="s">
        <v>379</v>
      </c>
      <c r="F2" s="165"/>
    </row>
    <row r="3" spans="1:6" ht="15" customHeight="1">
      <c r="E3" s="248" t="s">
        <v>92</v>
      </c>
      <c r="F3" s="248"/>
    </row>
    <row r="4" spans="1:6" ht="15" customHeight="1">
      <c r="E4" s="248" t="s">
        <v>450</v>
      </c>
      <c r="F4" s="248"/>
    </row>
    <row r="5" spans="1:6" ht="12.75" customHeight="1">
      <c r="A5" s="258" t="s">
        <v>452</v>
      </c>
      <c r="B5" s="258"/>
      <c r="C5" s="258"/>
      <c r="D5" s="258"/>
      <c r="E5" s="258"/>
      <c r="F5" s="258"/>
    </row>
    <row r="6" spans="1:6" ht="12.75" customHeight="1">
      <c r="A6" s="258"/>
      <c r="B6" s="258"/>
      <c r="C6" s="258"/>
      <c r="D6" s="258"/>
      <c r="E6" s="258"/>
      <c r="F6" s="258"/>
    </row>
    <row r="7" spans="1:6" ht="12.75" customHeight="1">
      <c r="A7" s="258"/>
      <c r="B7" s="258"/>
      <c r="C7" s="258"/>
      <c r="D7" s="258"/>
      <c r="E7" s="258"/>
      <c r="F7" s="258"/>
    </row>
    <row r="8" spans="1:6" ht="0.75" hidden="1" customHeight="1">
      <c r="A8" s="276"/>
      <c r="B8" s="276"/>
      <c r="C8" s="276"/>
      <c r="D8" s="276"/>
      <c r="E8" s="276"/>
      <c r="F8" s="276"/>
    </row>
    <row r="9" spans="1:6" ht="12.75" customHeight="1">
      <c r="A9" s="281" t="s">
        <v>151</v>
      </c>
      <c r="B9" s="283" t="s">
        <v>152</v>
      </c>
      <c r="C9" s="285" t="s">
        <v>153</v>
      </c>
      <c r="D9" s="286" t="s">
        <v>401</v>
      </c>
      <c r="E9" s="286" t="s">
        <v>451</v>
      </c>
      <c r="F9" s="286" t="s">
        <v>364</v>
      </c>
    </row>
    <row r="10" spans="1:6" s="62" customFormat="1" ht="14.25" customHeight="1">
      <c r="A10" s="282"/>
      <c r="B10" s="284"/>
      <c r="C10" s="285"/>
      <c r="D10" s="286"/>
      <c r="E10" s="286" t="s">
        <v>119</v>
      </c>
      <c r="F10" s="286" t="s">
        <v>119</v>
      </c>
    </row>
    <row r="11" spans="1:6" s="10" customFormat="1" ht="85.5">
      <c r="A11" s="53"/>
      <c r="B11" s="135" t="s">
        <v>326</v>
      </c>
      <c r="C11" s="181"/>
      <c r="D11" s="180">
        <f>D18+D15+D12</f>
        <v>95861.223999999987</v>
      </c>
      <c r="E11" s="180">
        <f>E18+E15+E12</f>
        <v>77008.375540000008</v>
      </c>
      <c r="F11" s="180">
        <f>E11/D11*100</f>
        <v>80.333186169206456</v>
      </c>
    </row>
    <row r="12" spans="1:6" s="10" customFormat="1" ht="28.5">
      <c r="A12" s="53">
        <v>1</v>
      </c>
      <c r="B12" s="135" t="s">
        <v>360</v>
      </c>
      <c r="C12" s="222"/>
      <c r="D12" s="52">
        <f>SUM(D13:D14)</f>
        <v>44153.300959999993</v>
      </c>
      <c r="E12" s="52">
        <f>SUM(E13:E14)</f>
        <v>38798.622000000003</v>
      </c>
      <c r="F12" s="52">
        <f>E12/D12*100</f>
        <v>87.872528568473328</v>
      </c>
    </row>
    <row r="13" spans="1:6" s="10" customFormat="1" ht="30">
      <c r="A13" s="58" t="s">
        <v>327</v>
      </c>
      <c r="B13" s="136" t="s">
        <v>406</v>
      </c>
      <c r="C13" s="223" t="s">
        <v>18</v>
      </c>
      <c r="D13" s="51">
        <f>'приложение 4.1'!F134</f>
        <v>27287.359959999998</v>
      </c>
      <c r="E13" s="51">
        <f>'приложение 4.1'!G134</f>
        <v>26443.776000000002</v>
      </c>
      <c r="F13" s="51">
        <f t="shared" ref="F13:F24" si="0">E13/D13*100</f>
        <v>96.908517492214017</v>
      </c>
    </row>
    <row r="14" spans="1:6" s="10" customFormat="1" ht="30">
      <c r="A14" s="58" t="s">
        <v>328</v>
      </c>
      <c r="B14" s="136" t="s">
        <v>363</v>
      </c>
      <c r="C14" s="223" t="s">
        <v>18</v>
      </c>
      <c r="D14" s="51">
        <f>'приложение 4.1'!F171</f>
        <v>16865.940999999999</v>
      </c>
      <c r="E14" s="51">
        <f>'приложение 4.1'!G171</f>
        <v>12354.846</v>
      </c>
      <c r="F14" s="51">
        <f t="shared" si="0"/>
        <v>73.253226724794075</v>
      </c>
    </row>
    <row r="15" spans="1:6" s="10" customFormat="1" ht="28.5">
      <c r="A15" s="53" t="s">
        <v>429</v>
      </c>
      <c r="B15" s="135" t="s">
        <v>290</v>
      </c>
      <c r="C15" s="224"/>
      <c r="D15" s="52">
        <f>SUM(D16:D17)</f>
        <v>4268.03946</v>
      </c>
      <c r="E15" s="52">
        <f>SUM(E16:E17)</f>
        <v>4032.4039999999995</v>
      </c>
      <c r="F15" s="52">
        <f>E15/D15*100</f>
        <v>94.479070256768424</v>
      </c>
    </row>
    <row r="16" spans="1:6" s="10" customFormat="1" ht="30">
      <c r="A16" s="58" t="s">
        <v>329</v>
      </c>
      <c r="B16" s="136" t="s">
        <v>406</v>
      </c>
      <c r="C16" s="223" t="s">
        <v>18</v>
      </c>
      <c r="D16" s="51">
        <f>'приложение 4.1'!F138</f>
        <v>3584.9625299999998</v>
      </c>
      <c r="E16" s="51">
        <f>'приложение 4.1'!G138</f>
        <v>3556.2219999999998</v>
      </c>
      <c r="F16" s="51">
        <f t="shared" si="0"/>
        <v>99.198303196770084</v>
      </c>
    </row>
    <row r="17" spans="1:6" s="10" customFormat="1" ht="60">
      <c r="A17" s="58" t="s">
        <v>331</v>
      </c>
      <c r="B17" s="136" t="s">
        <v>309</v>
      </c>
      <c r="C17" s="223" t="s">
        <v>18</v>
      </c>
      <c r="D17" s="51">
        <f>'приложение 4.1'!F168</f>
        <v>683.07692999999995</v>
      </c>
      <c r="E17" s="51">
        <f>'приложение 4.1'!G168</f>
        <v>476.18200000000002</v>
      </c>
      <c r="F17" s="51">
        <f t="shared" si="0"/>
        <v>69.7113281222951</v>
      </c>
    </row>
    <row r="18" spans="1:6" s="10" customFormat="1" ht="14.25">
      <c r="A18" s="53">
        <v>2</v>
      </c>
      <c r="B18" s="135" t="s">
        <v>342</v>
      </c>
      <c r="C18" s="137"/>
      <c r="D18" s="52">
        <f>SUM(D19:D24)</f>
        <v>47439.883580000002</v>
      </c>
      <c r="E18" s="52">
        <f>SUM(E19:E24)</f>
        <v>34177.349540000003</v>
      </c>
      <c r="F18" s="52">
        <f t="shared" si="0"/>
        <v>72.043493703700193</v>
      </c>
    </row>
    <row r="19" spans="1:6" ht="45">
      <c r="A19" s="58" t="s">
        <v>329</v>
      </c>
      <c r="B19" s="14" t="s">
        <v>330</v>
      </c>
      <c r="C19" s="54" t="s">
        <v>16</v>
      </c>
      <c r="D19" s="51">
        <f>'приложение 4.1'!F107</f>
        <v>655</v>
      </c>
      <c r="E19" s="51">
        <f>'приложение 4.1'!G107</f>
        <v>503.5</v>
      </c>
      <c r="F19" s="51">
        <f>E19/D19*100</f>
        <v>76.870229007633583</v>
      </c>
    </row>
    <row r="20" spans="1:6" ht="30">
      <c r="A20" s="58" t="s">
        <v>331</v>
      </c>
      <c r="B20" s="14" t="s">
        <v>332</v>
      </c>
      <c r="C20" s="54" t="s">
        <v>40</v>
      </c>
      <c r="D20" s="51">
        <f>'приложение 4.1'!F84</f>
        <v>900</v>
      </c>
      <c r="E20" s="51">
        <f>'приложение 4.1'!G84</f>
        <v>58.68</v>
      </c>
      <c r="F20" s="51">
        <f t="shared" si="0"/>
        <v>6.52</v>
      </c>
    </row>
    <row r="21" spans="1:6" s="57" customFormat="1" ht="60">
      <c r="A21" s="58" t="s">
        <v>333</v>
      </c>
      <c r="B21" s="55" t="s">
        <v>334</v>
      </c>
      <c r="C21" s="54" t="s">
        <v>416</v>
      </c>
      <c r="D21" s="51">
        <f>'приложение 4.1'!F98+'приложение 4.1'!F100+'приложение 4.1'!F102+'приложение 4.1'!F132+'приложение 4.1'!F155+'приложение 4.1'!F159+'приложение 4.1'!F161+'приложение 4.1'!F163+'приложение 4.1'!F165</f>
        <v>31515.445069999998</v>
      </c>
      <c r="E21" s="51">
        <f>'приложение 4.1'!G98+'приложение 4.1'!G100+'приложение 4.1'!G102+'приложение 4.1'!G132+'приложение 4.1'!G155+'приложение 4.1'!G159+'приложение 4.1'!G161+'приложение 4.1'!G163+'приложение 4.1'!G165</f>
        <v>23632.220069999999</v>
      </c>
      <c r="F21" s="51">
        <f t="shared" si="0"/>
        <v>74.986153670080483</v>
      </c>
    </row>
    <row r="22" spans="1:6" ht="60">
      <c r="A22" s="58" t="s">
        <v>335</v>
      </c>
      <c r="B22" s="14" t="s">
        <v>336</v>
      </c>
      <c r="C22" s="54" t="s">
        <v>154</v>
      </c>
      <c r="D22" s="70">
        <f>'приложение 4.1'!F185+'приложение 4.1'!F218</f>
        <v>13701.93851</v>
      </c>
      <c r="E22" s="70">
        <f>'приложение 4.1'!G185+'приложение 4.1'!G218</f>
        <v>9336.6404700000003</v>
      </c>
      <c r="F22" s="51">
        <f t="shared" si="0"/>
        <v>68.141018609782094</v>
      </c>
    </row>
    <row r="23" spans="1:6" ht="30">
      <c r="A23" s="58" t="s">
        <v>337</v>
      </c>
      <c r="B23" s="56" t="s">
        <v>338</v>
      </c>
      <c r="C23" s="54" t="s">
        <v>19</v>
      </c>
      <c r="D23" s="70">
        <f>'приложение 4.1'!F174</f>
        <v>657.5</v>
      </c>
      <c r="E23" s="70">
        <f>'приложение 4.1'!G174</f>
        <v>646.30899999999997</v>
      </c>
      <c r="F23" s="51">
        <f t="shared" si="0"/>
        <v>98.297946768060825</v>
      </c>
    </row>
    <row r="24" spans="1:6" ht="78.75">
      <c r="A24" s="58" t="s">
        <v>339</v>
      </c>
      <c r="B24" s="59" t="s">
        <v>340</v>
      </c>
      <c r="C24" s="60" t="s">
        <v>28</v>
      </c>
      <c r="D24" s="138">
        <f>'приложение 4.1'!F104</f>
        <v>10</v>
      </c>
      <c r="E24" s="138">
        <f>'приложение 4.1'!G104</f>
        <v>0</v>
      </c>
      <c r="F24" s="51">
        <f t="shared" si="0"/>
        <v>0</v>
      </c>
    </row>
  </sheetData>
  <mergeCells count="10">
    <mergeCell ref="E4:F4"/>
    <mergeCell ref="E3:F3"/>
    <mergeCell ref="E1:F1"/>
    <mergeCell ref="A9:A10"/>
    <mergeCell ref="B9:B10"/>
    <mergeCell ref="C9:C10"/>
    <mergeCell ref="D9:D10"/>
    <mergeCell ref="E9:E10"/>
    <mergeCell ref="F9:F10"/>
    <mergeCell ref="A5:F8"/>
  </mergeCells>
  <pageMargins left="1.1811023622047245" right="0.59055118110236227" top="0.78740157480314965" bottom="0.78740157480314965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2 на 2023 </vt:lpstr>
      <vt:lpstr>ПРИЛОЖЕНИЕ 3</vt:lpstr>
      <vt:lpstr>ПРИЛОЖЕНИЕ 4</vt:lpstr>
      <vt:lpstr>приложение 4.1</vt:lpstr>
      <vt:lpstr>приложение 5</vt:lpstr>
      <vt:lpstr>ПРИЛОЖЕНИЕ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Тайцы Администрация</cp:lastModifiedBy>
  <cp:lastPrinted>2023-10-26T13:11:41Z</cp:lastPrinted>
  <dcterms:created xsi:type="dcterms:W3CDTF">1996-10-08T23:32:33Z</dcterms:created>
  <dcterms:modified xsi:type="dcterms:W3CDTF">2024-02-07T09:37:53Z</dcterms:modified>
</cp:coreProperties>
</file>