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исполнение бюджета\постановления об исполнении бюджета 3 кв.22\"/>
    </mc:Choice>
  </mc:AlternateContent>
  <xr:revisionPtr revIDLastSave="0" documentId="13_ncr:1_{3E7E1EB3-8D80-4FA4-A8EE-3B42D01708C6}" xr6:coauthVersionLast="47" xr6:coauthVersionMax="47" xr10:uidLastSave="{00000000-0000-0000-0000-000000000000}"/>
  <bookViews>
    <workbookView xWindow="-120" yWindow="-120" windowWidth="21840" windowHeight="13140" firstSheet="1" activeTab="1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4" i="29" l="1"/>
  <c r="F132" i="29"/>
  <c r="G131" i="29"/>
  <c r="E18" i="21"/>
  <c r="E23" i="21"/>
  <c r="E22" i="21"/>
  <c r="E21" i="21"/>
  <c r="E20" i="21"/>
  <c r="E19" i="21"/>
  <c r="E17" i="21"/>
  <c r="E16" i="21"/>
  <c r="E15" i="21"/>
  <c r="E14" i="21"/>
  <c r="H144" i="30"/>
  <c r="H106" i="30"/>
  <c r="H105" i="30"/>
  <c r="H104" i="30" s="1"/>
  <c r="H98" i="30"/>
  <c r="H80" i="30"/>
  <c r="H24" i="30"/>
  <c r="H23" i="30"/>
  <c r="H22" i="30"/>
  <c r="H21" i="30"/>
  <c r="H20" i="30" s="1"/>
  <c r="H36" i="30"/>
  <c r="H25" i="30"/>
  <c r="G68" i="29"/>
  <c r="G119" i="29"/>
  <c r="G122" i="29"/>
  <c r="F122" i="29"/>
  <c r="G130" i="29"/>
  <c r="G138" i="29"/>
  <c r="G137" i="29"/>
  <c r="G133" i="29"/>
  <c r="G132" i="29"/>
  <c r="G125" i="29"/>
  <c r="G128" i="29"/>
  <c r="G121" i="29" s="1"/>
  <c r="G120" i="29" s="1"/>
  <c r="F119" i="29"/>
  <c r="D23" i="17"/>
  <c r="F133" i="29"/>
  <c r="F130" i="29"/>
  <c r="F137" i="29"/>
  <c r="G183" i="29"/>
  <c r="G99" i="29"/>
  <c r="G71" i="29"/>
  <c r="H39" i="29"/>
  <c r="G37" i="29"/>
  <c r="F37" i="29"/>
  <c r="D15" i="16"/>
  <c r="D30" i="16"/>
  <c r="D59" i="23"/>
  <c r="D29" i="17"/>
  <c r="D25" i="17"/>
  <c r="D19" i="17"/>
  <c r="D21" i="17"/>
  <c r="D20" i="17"/>
  <c r="D14" i="17"/>
  <c r="E13" i="17"/>
  <c r="D13" i="17"/>
  <c r="D12" i="17"/>
  <c r="D11" i="17"/>
  <c r="E10" i="17"/>
  <c r="D10" i="17"/>
  <c r="G131" i="30"/>
  <c r="H136" i="29"/>
  <c r="H139" i="29"/>
  <c r="H141" i="29"/>
  <c r="G206" i="30"/>
  <c r="G180" i="30"/>
  <c r="I135" i="30"/>
  <c r="I137" i="30"/>
  <c r="I140" i="30"/>
  <c r="I142" i="30"/>
  <c r="H139" i="30"/>
  <c r="H141" i="30"/>
  <c r="G139" i="30"/>
  <c r="G138" i="30" s="1"/>
  <c r="G141" i="30"/>
  <c r="H136" i="30"/>
  <c r="I136" i="30" s="1"/>
  <c r="G136" i="30"/>
  <c r="G133" i="30" s="1"/>
  <c r="H134" i="30"/>
  <c r="I134" i="30" s="1"/>
  <c r="G134" i="30"/>
  <c r="H138" i="30" l="1"/>
  <c r="I138" i="30" s="1"/>
  <c r="H133" i="30"/>
  <c r="H19" i="30"/>
  <c r="I139" i="30"/>
  <c r="G132" i="30"/>
  <c r="I141" i="30"/>
  <c r="H132" i="30" l="1"/>
  <c r="I133" i="30"/>
  <c r="I132" i="30" l="1"/>
  <c r="I145" i="30"/>
  <c r="G144" i="30"/>
  <c r="I144" i="30" s="1"/>
  <c r="H143" i="30"/>
  <c r="H69" i="30"/>
  <c r="G69" i="30"/>
  <c r="I70" i="30"/>
  <c r="H53" i="30"/>
  <c r="G34" i="30"/>
  <c r="G28" i="30"/>
  <c r="G24" i="30"/>
  <c r="G169" i="30"/>
  <c r="I27" i="30"/>
  <c r="G180" i="29"/>
  <c r="G179" i="29" s="1"/>
  <c r="G162" i="29"/>
  <c r="F166" i="29"/>
  <c r="G140" i="29"/>
  <c r="G135" i="29"/>
  <c r="F135" i="29"/>
  <c r="F138" i="29"/>
  <c r="F140" i="29"/>
  <c r="F128" i="29"/>
  <c r="H70" i="29"/>
  <c r="G69" i="29"/>
  <c r="F69" i="29"/>
  <c r="G22" i="29"/>
  <c r="F22" i="29"/>
  <c r="H27" i="29"/>
  <c r="H140" i="29" l="1"/>
  <c r="H133" i="29"/>
  <c r="H135" i="29"/>
  <c r="H138" i="29"/>
  <c r="G143" i="30"/>
  <c r="I143" i="30"/>
  <c r="I69" i="30"/>
  <c r="H69" i="29"/>
  <c r="H137" i="29" l="1"/>
  <c r="H132" i="29"/>
  <c r="D18" i="16"/>
  <c r="E18" i="16" s="1"/>
  <c r="C18" i="16"/>
  <c r="C19" i="16"/>
  <c r="D31" i="23"/>
  <c r="C45" i="23"/>
  <c r="E59" i="23"/>
  <c r="E53" i="23"/>
  <c r="D34" i="23"/>
  <c r="D24" i="23"/>
  <c r="F162" i="29"/>
  <c r="G177" i="29"/>
  <c r="G176" i="29" s="1"/>
  <c r="F177" i="29"/>
  <c r="F176" i="29" s="1"/>
  <c r="G42" i="29"/>
  <c r="G34" i="29"/>
  <c r="G209" i="29"/>
  <c r="G54" i="29"/>
  <c r="G53" i="29" s="1"/>
  <c r="G52" i="29" s="1"/>
  <c r="G51" i="29" s="1"/>
  <c r="G50" i="29" s="1"/>
  <c r="F54" i="29"/>
  <c r="G217" i="29"/>
  <c r="G152" i="29"/>
  <c r="G142" i="29"/>
  <c r="G123" i="29"/>
  <c r="F123" i="29"/>
  <c r="G58" i="29"/>
  <c r="F42" i="29"/>
  <c r="G30" i="29"/>
  <c r="F30" i="29"/>
  <c r="F28" i="29"/>
  <c r="G28" i="29"/>
  <c r="H16" i="29"/>
  <c r="H23" i="29"/>
  <c r="H24" i="29"/>
  <c r="H25" i="29"/>
  <c r="H26" i="29"/>
  <c r="H29" i="29"/>
  <c r="H31" i="29"/>
  <c r="H35" i="29"/>
  <c r="H36" i="29"/>
  <c r="H38" i="29"/>
  <c r="H40" i="29"/>
  <c r="H43" i="29"/>
  <c r="H44" i="29"/>
  <c r="H49" i="29"/>
  <c r="H55" i="29"/>
  <c r="H56" i="29"/>
  <c r="H57" i="29"/>
  <c r="H63" i="29"/>
  <c r="H72" i="29"/>
  <c r="H80" i="29"/>
  <c r="H81" i="29"/>
  <c r="H89" i="29"/>
  <c r="H97" i="29"/>
  <c r="H99" i="29"/>
  <c r="H101" i="29"/>
  <c r="H104" i="29"/>
  <c r="H108" i="29"/>
  <c r="H115" i="29"/>
  <c r="H117" i="29"/>
  <c r="H124" i="29"/>
  <c r="H127" i="29"/>
  <c r="H129" i="29"/>
  <c r="H147" i="29"/>
  <c r="H143" i="29"/>
  <c r="H153" i="29"/>
  <c r="H156" i="29"/>
  <c r="H163" i="29"/>
  <c r="H164" i="29"/>
  <c r="H165" i="29"/>
  <c r="H167" i="29"/>
  <c r="H169" i="29"/>
  <c r="H170" i="29"/>
  <c r="H172" i="29"/>
  <c r="H174" i="29"/>
  <c r="H178" i="29"/>
  <c r="H181" i="29"/>
  <c r="H184" i="29"/>
  <c r="H192" i="29"/>
  <c r="H194" i="29"/>
  <c r="H195" i="29"/>
  <c r="H203" i="29"/>
  <c r="H204" i="29"/>
  <c r="H205" i="29"/>
  <c r="H206" i="29"/>
  <c r="H207" i="29"/>
  <c r="H208" i="29"/>
  <c r="H210" i="29"/>
  <c r="H211" i="29"/>
  <c r="H212" i="29"/>
  <c r="H213" i="29"/>
  <c r="H214" i="29"/>
  <c r="H216" i="29"/>
  <c r="H218" i="29"/>
  <c r="H219" i="29"/>
  <c r="H227" i="29"/>
  <c r="H235" i="29"/>
  <c r="H211" i="30"/>
  <c r="H227" i="30"/>
  <c r="H226" i="30" s="1"/>
  <c r="H225" i="30" s="1"/>
  <c r="H224" i="30" s="1"/>
  <c r="H223" i="30" s="1"/>
  <c r="G227" i="30"/>
  <c r="G226" i="30" s="1"/>
  <c r="G225" i="30" s="1"/>
  <c r="G224" i="30" s="1"/>
  <c r="G223" i="30" s="1"/>
  <c r="G222" i="30" s="1"/>
  <c r="H219" i="30"/>
  <c r="H218" i="30" s="1"/>
  <c r="G219" i="30"/>
  <c r="H206" i="30"/>
  <c r="G211" i="30"/>
  <c r="H209" i="30"/>
  <c r="G209" i="30"/>
  <c r="H203" i="30"/>
  <c r="G203" i="30"/>
  <c r="H195" i="30"/>
  <c r="G195" i="30"/>
  <c r="H193" i="30"/>
  <c r="G193" i="30"/>
  <c r="H182" i="30"/>
  <c r="H181" i="30" s="1"/>
  <c r="G182" i="30"/>
  <c r="G181" i="30" s="1"/>
  <c r="H185" i="30"/>
  <c r="H184" i="30" s="1"/>
  <c r="H180" i="30" s="1"/>
  <c r="G185" i="30"/>
  <c r="G184" i="30" s="1"/>
  <c r="H178" i="30"/>
  <c r="G178" i="30"/>
  <c r="H176" i="30"/>
  <c r="G176" i="30"/>
  <c r="H174" i="30"/>
  <c r="G174" i="30"/>
  <c r="H169" i="30"/>
  <c r="H172" i="30"/>
  <c r="G172" i="30"/>
  <c r="H165" i="30"/>
  <c r="H164" i="30" s="1"/>
  <c r="H163" i="30" s="1"/>
  <c r="G165" i="30"/>
  <c r="G164" i="30" s="1"/>
  <c r="G163" i="30" s="1"/>
  <c r="H155" i="30"/>
  <c r="G155" i="30"/>
  <c r="G154" i="30" s="1"/>
  <c r="H158" i="30"/>
  <c r="H157" i="30" s="1"/>
  <c r="G158" i="30"/>
  <c r="G157" i="30" s="1"/>
  <c r="H123" i="30"/>
  <c r="G123" i="30"/>
  <c r="H125" i="30"/>
  <c r="G125" i="30"/>
  <c r="H128" i="30"/>
  <c r="H127" i="30" s="1"/>
  <c r="G128" i="30"/>
  <c r="G127" i="30" s="1"/>
  <c r="H148" i="30"/>
  <c r="H147" i="30" s="1"/>
  <c r="G148" i="30"/>
  <c r="G147" i="30" s="1"/>
  <c r="H115" i="30"/>
  <c r="G115" i="30"/>
  <c r="H113" i="30"/>
  <c r="G113" i="30"/>
  <c r="G106" i="30"/>
  <c r="G105" i="30" s="1"/>
  <c r="G104" i="30" s="1"/>
  <c r="I104" i="30" s="1"/>
  <c r="H102" i="30"/>
  <c r="H101" i="30" s="1"/>
  <c r="G102" i="30"/>
  <c r="G101" i="30" s="1"/>
  <c r="H95" i="30"/>
  <c r="H97" i="30"/>
  <c r="H99" i="30"/>
  <c r="G99" i="30"/>
  <c r="G97" i="30"/>
  <c r="G95" i="30"/>
  <c r="H87" i="30"/>
  <c r="G87" i="30"/>
  <c r="G86" i="30" s="1"/>
  <c r="G85" i="30" s="1"/>
  <c r="G84" i="30" s="1"/>
  <c r="G83" i="30" s="1"/>
  <c r="G82" i="30" s="1"/>
  <c r="H79" i="30"/>
  <c r="H78" i="30" s="1"/>
  <c r="H77" i="30" s="1"/>
  <c r="H76" i="30" s="1"/>
  <c r="H75" i="30" s="1"/>
  <c r="H74" i="30" s="1"/>
  <c r="G79" i="30"/>
  <c r="H71" i="30"/>
  <c r="G71" i="30"/>
  <c r="G68" i="30" s="1"/>
  <c r="H62" i="30"/>
  <c r="H61" i="30" s="1"/>
  <c r="H60" i="30" s="1"/>
  <c r="G62" i="30"/>
  <c r="G61" i="30" s="1"/>
  <c r="G60" i="30" s="1"/>
  <c r="G59" i="30" s="1"/>
  <c r="G58" i="30" s="1"/>
  <c r="G57" i="30" s="1"/>
  <c r="H55" i="30"/>
  <c r="G55" i="30"/>
  <c r="G53" i="30"/>
  <c r="I53" i="30" s="1"/>
  <c r="H51" i="30"/>
  <c r="G51" i="30"/>
  <c r="H44" i="30"/>
  <c r="H43" i="30" s="1"/>
  <c r="G44" i="30"/>
  <c r="G43" i="30" s="1"/>
  <c r="G42" i="30" s="1"/>
  <c r="G41" i="30" s="1"/>
  <c r="H39" i="30"/>
  <c r="H38" i="30" s="1"/>
  <c r="G39" i="30"/>
  <c r="G36" i="30"/>
  <c r="H34" i="30"/>
  <c r="H30" i="30"/>
  <c r="G30" i="30"/>
  <c r="G23" i="30" s="1"/>
  <c r="H28" i="30"/>
  <c r="H17" i="30"/>
  <c r="H16" i="30" s="1"/>
  <c r="G17" i="30"/>
  <c r="G16" i="30" s="1"/>
  <c r="G15" i="30" s="1"/>
  <c r="G14" i="30" s="1"/>
  <c r="G13" i="30" s="1"/>
  <c r="G12" i="30" s="1"/>
  <c r="F10" i="17" s="1"/>
  <c r="I18" i="30"/>
  <c r="I25" i="30"/>
  <c r="I26" i="30"/>
  <c r="I29" i="30"/>
  <c r="I31" i="30"/>
  <c r="I35" i="30"/>
  <c r="I37" i="30"/>
  <c r="I40" i="30"/>
  <c r="I45" i="30"/>
  <c r="I52" i="30"/>
  <c r="I54" i="30"/>
  <c r="I56" i="30"/>
  <c r="I63" i="30"/>
  <c r="I72" i="30"/>
  <c r="I80" i="30"/>
  <c r="I88" i="30"/>
  <c r="I96" i="30"/>
  <c r="I98" i="30"/>
  <c r="I100" i="30"/>
  <c r="I103" i="30"/>
  <c r="I107" i="30"/>
  <c r="I114" i="30"/>
  <c r="I116" i="30"/>
  <c r="I124" i="30"/>
  <c r="I126" i="30"/>
  <c r="I129" i="30"/>
  <c r="I149" i="30"/>
  <c r="I156" i="30"/>
  <c r="I159" i="30"/>
  <c r="I166" i="30"/>
  <c r="I170" i="30"/>
  <c r="I171" i="30"/>
  <c r="I173" i="30"/>
  <c r="I175" i="30"/>
  <c r="I177" i="30"/>
  <c r="I179" i="30"/>
  <c r="I183" i="30"/>
  <c r="I186" i="30"/>
  <c r="I194" i="30"/>
  <c r="I196" i="30"/>
  <c r="I204" i="30"/>
  <c r="I205" i="30"/>
  <c r="I207" i="30"/>
  <c r="I208" i="30"/>
  <c r="I210" i="30"/>
  <c r="I212" i="30"/>
  <c r="I220" i="30"/>
  <c r="I228" i="30"/>
  <c r="C29" i="16"/>
  <c r="D27" i="16"/>
  <c r="C27" i="16"/>
  <c r="D26" i="16"/>
  <c r="C26" i="16"/>
  <c r="D24" i="16"/>
  <c r="C24" i="16"/>
  <c r="D23" i="16"/>
  <c r="C23" i="16"/>
  <c r="D22" i="16"/>
  <c r="C22" i="16"/>
  <c r="D21" i="16"/>
  <c r="C21" i="16"/>
  <c r="D20" i="16"/>
  <c r="C20" i="16"/>
  <c r="D19" i="16"/>
  <c r="D17" i="16"/>
  <c r="C17" i="16"/>
  <c r="D16" i="16"/>
  <c r="C16" i="16"/>
  <c r="C15" i="16" s="1"/>
  <c r="D14" i="16"/>
  <c r="D13" i="16" s="1"/>
  <c r="D45" i="23"/>
  <c r="D38" i="23"/>
  <c r="D37" i="23" s="1"/>
  <c r="D27" i="23"/>
  <c r="D19" i="23"/>
  <c r="D10" i="23"/>
  <c r="E57" i="23"/>
  <c r="E56" i="23"/>
  <c r="E54" i="23"/>
  <c r="E52" i="23"/>
  <c r="E51" i="23"/>
  <c r="E50" i="23"/>
  <c r="E49" i="23"/>
  <c r="E48" i="23"/>
  <c r="E47" i="23"/>
  <c r="E46" i="23"/>
  <c r="E40" i="23"/>
  <c r="E39" i="23"/>
  <c r="E35" i="23"/>
  <c r="E32" i="23"/>
  <c r="E28" i="23"/>
  <c r="E25" i="23"/>
  <c r="E22" i="23"/>
  <c r="E20" i="23"/>
  <c r="E11" i="23"/>
  <c r="C10" i="23"/>
  <c r="C19" i="23"/>
  <c r="C24" i="23"/>
  <c r="C27" i="23"/>
  <c r="C31" i="23"/>
  <c r="C34" i="23"/>
  <c r="C38" i="23"/>
  <c r="C37" i="23" s="1"/>
  <c r="C44" i="23"/>
  <c r="E44" i="23" s="1"/>
  <c r="C55" i="23"/>
  <c r="C58" i="23"/>
  <c r="C43" i="23" s="1"/>
  <c r="F36" i="17"/>
  <c r="F35" i="17"/>
  <c r="F34" i="17"/>
  <c r="G168" i="29"/>
  <c r="F168" i="29"/>
  <c r="H73" i="30" l="1"/>
  <c r="E16" i="17"/>
  <c r="E15" i="17" s="1"/>
  <c r="D21" i="21"/>
  <c r="D29" i="16"/>
  <c r="D28" i="16" s="1"/>
  <c r="E24" i="16"/>
  <c r="E13" i="21"/>
  <c r="E12" i="21" s="1"/>
  <c r="E11" i="21" s="1"/>
  <c r="D15" i="21"/>
  <c r="F15" i="21" s="1"/>
  <c r="I195" i="30"/>
  <c r="I209" i="30"/>
  <c r="G192" i="30"/>
  <c r="G191" i="30" s="1"/>
  <c r="G190" i="30" s="1"/>
  <c r="G189" i="30" s="1"/>
  <c r="G188" i="30" s="1"/>
  <c r="D27" i="17" s="1"/>
  <c r="I227" i="30"/>
  <c r="H68" i="30"/>
  <c r="H67" i="30" s="1"/>
  <c r="H66" i="30" s="1"/>
  <c r="H65" i="30" s="1"/>
  <c r="H64" i="30" s="1"/>
  <c r="E14" i="17" s="1"/>
  <c r="I184" i="30"/>
  <c r="I99" i="30"/>
  <c r="I206" i="30"/>
  <c r="I106" i="30"/>
  <c r="H33" i="30"/>
  <c r="H32" i="30" s="1"/>
  <c r="H146" i="30"/>
  <c r="I178" i="30"/>
  <c r="I87" i="30"/>
  <c r="I193" i="30"/>
  <c r="I181" i="30"/>
  <c r="I174" i="30"/>
  <c r="G202" i="30"/>
  <c r="G201" i="30" s="1"/>
  <c r="G200" i="30" s="1"/>
  <c r="G199" i="30" s="1"/>
  <c r="G198" i="30" s="1"/>
  <c r="G197" i="30" s="1"/>
  <c r="D33" i="17"/>
  <c r="G221" i="30"/>
  <c r="I62" i="30"/>
  <c r="G112" i="30"/>
  <c r="G111" i="30" s="1"/>
  <c r="I155" i="30"/>
  <c r="H168" i="30"/>
  <c r="H167" i="30" s="1"/>
  <c r="I203" i="30"/>
  <c r="I226" i="30"/>
  <c r="I185" i="30"/>
  <c r="G168" i="30"/>
  <c r="G167" i="30" s="1"/>
  <c r="I219" i="30"/>
  <c r="I211" i="30"/>
  <c r="G218" i="30"/>
  <c r="G217" i="30" s="1"/>
  <c r="G216" i="30" s="1"/>
  <c r="G215" i="30" s="1"/>
  <c r="G214" i="30" s="1"/>
  <c r="I182" i="30"/>
  <c r="I125" i="30"/>
  <c r="I176" i="30"/>
  <c r="H28" i="29"/>
  <c r="H176" i="29"/>
  <c r="H177" i="29"/>
  <c r="E27" i="16"/>
  <c r="E16" i="16"/>
  <c r="E19" i="16"/>
  <c r="C25" i="16"/>
  <c r="E26" i="16"/>
  <c r="C14" i="16"/>
  <c r="E14" i="16" s="1"/>
  <c r="E17" i="16"/>
  <c r="E21" i="16"/>
  <c r="E22" i="16"/>
  <c r="D25" i="16"/>
  <c r="E20" i="16"/>
  <c r="H168" i="29"/>
  <c r="H123" i="29"/>
  <c r="H30" i="29"/>
  <c r="I163" i="30"/>
  <c r="H217" i="30"/>
  <c r="H216" i="30" s="1"/>
  <c r="I223" i="30"/>
  <c r="H222" i="30"/>
  <c r="I225" i="30"/>
  <c r="I224" i="30"/>
  <c r="H202" i="30"/>
  <c r="H201" i="30" s="1"/>
  <c r="H200" i="30" s="1"/>
  <c r="H192" i="30"/>
  <c r="I169" i="30"/>
  <c r="H154" i="30"/>
  <c r="I154" i="30" s="1"/>
  <c r="H122" i="30"/>
  <c r="H121" i="30" s="1"/>
  <c r="H50" i="30"/>
  <c r="H49" i="30" s="1"/>
  <c r="H48" i="30" s="1"/>
  <c r="H47" i="30" s="1"/>
  <c r="H46" i="30" s="1"/>
  <c r="E12" i="17" s="1"/>
  <c r="G153" i="30"/>
  <c r="H86" i="30"/>
  <c r="I86" i="30" s="1"/>
  <c r="G22" i="30"/>
  <c r="I24" i="30"/>
  <c r="I128" i="30"/>
  <c r="I123" i="30"/>
  <c r="I158" i="30"/>
  <c r="I172" i="30"/>
  <c r="I165" i="30"/>
  <c r="I102" i="30"/>
  <c r="I39" i="30"/>
  <c r="I51" i="30"/>
  <c r="I148" i="30"/>
  <c r="I147" i="30" s="1"/>
  <c r="I127" i="30"/>
  <c r="G122" i="30"/>
  <c r="G121" i="30" s="1"/>
  <c r="I157" i="30"/>
  <c r="I164" i="30"/>
  <c r="I28" i="30"/>
  <c r="I36" i="30"/>
  <c r="I55" i="30"/>
  <c r="I71" i="30"/>
  <c r="G94" i="30"/>
  <c r="G93" i="30" s="1"/>
  <c r="I115" i="30"/>
  <c r="I97" i="30"/>
  <c r="H94" i="30"/>
  <c r="H93" i="30" s="1"/>
  <c r="H92" i="30" s="1"/>
  <c r="H91" i="30" s="1"/>
  <c r="H90" i="30" s="1"/>
  <c r="E20" i="17" s="1"/>
  <c r="F20" i="17" s="1"/>
  <c r="H112" i="30"/>
  <c r="H111" i="30" s="1"/>
  <c r="H110" i="30" s="1"/>
  <c r="H109" i="30" s="1"/>
  <c r="H108" i="30" s="1"/>
  <c r="E21" i="17" s="1"/>
  <c r="D18" i="17"/>
  <c r="G81" i="30"/>
  <c r="I105" i="30"/>
  <c r="G33" i="30"/>
  <c r="I61" i="30"/>
  <c r="G50" i="30"/>
  <c r="G49" i="30" s="1"/>
  <c r="G48" i="30" s="1"/>
  <c r="G47" i="30" s="1"/>
  <c r="G46" i="30" s="1"/>
  <c r="G67" i="30"/>
  <c r="I95" i="30"/>
  <c r="I60" i="30"/>
  <c r="I113" i="30"/>
  <c r="I30" i="30"/>
  <c r="H59" i="30"/>
  <c r="H58" i="30" s="1"/>
  <c r="I79" i="30"/>
  <c r="I101" i="30"/>
  <c r="G78" i="30"/>
  <c r="F13" i="17"/>
  <c r="H15" i="30"/>
  <c r="H14" i="30" s="1"/>
  <c r="H13" i="30" s="1"/>
  <c r="H12" i="30" s="1"/>
  <c r="I12" i="30" s="1"/>
  <c r="I16" i="30"/>
  <c r="I43" i="30"/>
  <c r="H42" i="30"/>
  <c r="G38" i="30"/>
  <c r="I38" i="30" s="1"/>
  <c r="I44" i="30"/>
  <c r="I34" i="30"/>
  <c r="I17" i="30"/>
  <c r="E23" i="16"/>
  <c r="E37" i="23"/>
  <c r="E19" i="23"/>
  <c r="C30" i="23"/>
  <c r="C9" i="23" s="1"/>
  <c r="C42" i="23"/>
  <c r="F202" i="29"/>
  <c r="F193" i="29"/>
  <c r="F183" i="29"/>
  <c r="F182" i="29" s="1"/>
  <c r="D17" i="21" s="1"/>
  <c r="F17" i="21" s="1"/>
  <c r="F180" i="29"/>
  <c r="G155" i="29"/>
  <c r="F152" i="29"/>
  <c r="H152" i="29" s="1"/>
  <c r="F155" i="29"/>
  <c r="F154" i="29" s="1"/>
  <c r="F142" i="29"/>
  <c r="F131" i="29" s="1"/>
  <c r="G126" i="29"/>
  <c r="F126" i="29"/>
  <c r="F125" i="29" s="1"/>
  <c r="H128" i="29"/>
  <c r="F71" i="29"/>
  <c r="G62" i="29"/>
  <c r="F62" i="29"/>
  <c r="F61" i="29" s="1"/>
  <c r="F60" i="29" s="1"/>
  <c r="F59" i="29" s="1"/>
  <c r="F58" i="29" s="1"/>
  <c r="H58" i="29" s="1"/>
  <c r="F41" i="29"/>
  <c r="H37" i="29"/>
  <c r="F34" i="29"/>
  <c r="G15" i="29"/>
  <c r="F15" i="29"/>
  <c r="F14" i="29" s="1"/>
  <c r="F13" i="29" s="1"/>
  <c r="F12" i="29" s="1"/>
  <c r="G234" i="29"/>
  <c r="F234" i="29"/>
  <c r="F233" i="29" s="1"/>
  <c r="F232" i="29" s="1"/>
  <c r="F231" i="29" s="1"/>
  <c r="F230" i="29" s="1"/>
  <c r="F229" i="29" s="1"/>
  <c r="F228" i="29" s="1"/>
  <c r="G226" i="29"/>
  <c r="F226" i="29"/>
  <c r="F225" i="29" s="1"/>
  <c r="F224" i="29" s="1"/>
  <c r="F223" i="29" s="1"/>
  <c r="F222" i="29" s="1"/>
  <c r="F221" i="29" s="1"/>
  <c r="F220" i="29" s="1"/>
  <c r="F217" i="29"/>
  <c r="H217" i="29" s="1"/>
  <c r="G215" i="29"/>
  <c r="F215" i="29"/>
  <c r="F209" i="29"/>
  <c r="G202" i="29"/>
  <c r="G191" i="29"/>
  <c r="F191" i="29"/>
  <c r="G193" i="29"/>
  <c r="G173" i="29"/>
  <c r="F173" i="29"/>
  <c r="G171" i="29"/>
  <c r="F171" i="29"/>
  <c r="G166" i="29"/>
  <c r="H162" i="29"/>
  <c r="G146" i="29"/>
  <c r="G145" i="29" s="1"/>
  <c r="G144" i="29" s="1"/>
  <c r="F146" i="29"/>
  <c r="G114" i="29"/>
  <c r="F114" i="29"/>
  <c r="G116" i="29"/>
  <c r="F116" i="29"/>
  <c r="G96" i="29"/>
  <c r="F96" i="29"/>
  <c r="G98" i="29"/>
  <c r="F98" i="29"/>
  <c r="G100" i="29"/>
  <c r="F100" i="29"/>
  <c r="G107" i="29"/>
  <c r="G103" i="29"/>
  <c r="F103" i="29"/>
  <c r="F102" i="29" s="1"/>
  <c r="D24" i="21" s="1"/>
  <c r="F107" i="29"/>
  <c r="G88" i="29"/>
  <c r="F88" i="29"/>
  <c r="F87" i="29" s="1"/>
  <c r="F86" i="29" s="1"/>
  <c r="F85" i="29" s="1"/>
  <c r="F84" i="29" s="1"/>
  <c r="F83" i="29" s="1"/>
  <c r="G79" i="29"/>
  <c r="F79" i="29"/>
  <c r="F78" i="29" s="1"/>
  <c r="F77" i="29" s="1"/>
  <c r="F76" i="29" s="1"/>
  <c r="F75" i="29" s="1"/>
  <c r="F74" i="29" s="1"/>
  <c r="F73" i="29" s="1"/>
  <c r="G48" i="29"/>
  <c r="F48" i="29"/>
  <c r="F47" i="29" s="1"/>
  <c r="F46" i="29" s="1"/>
  <c r="F45" i="29" s="1"/>
  <c r="F21" i="29"/>
  <c r="F20" i="29" s="1"/>
  <c r="H221" i="30" l="1"/>
  <c r="E33" i="17"/>
  <c r="F33" i="17"/>
  <c r="H131" i="30"/>
  <c r="H130" i="30" s="1"/>
  <c r="D13" i="21"/>
  <c r="H131" i="29"/>
  <c r="E29" i="16"/>
  <c r="F13" i="21"/>
  <c r="G187" i="30"/>
  <c r="I68" i="30"/>
  <c r="G120" i="30"/>
  <c r="G119" i="30" s="1"/>
  <c r="H162" i="30"/>
  <c r="H161" i="30" s="1"/>
  <c r="H160" i="30" s="1"/>
  <c r="E25" i="17" s="1"/>
  <c r="G32" i="30"/>
  <c r="H85" i="30"/>
  <c r="H84" i="30" s="1"/>
  <c r="H83" i="30" s="1"/>
  <c r="H82" i="30" s="1"/>
  <c r="E18" i="17" s="1"/>
  <c r="E17" i="17" s="1"/>
  <c r="I167" i="30"/>
  <c r="I180" i="30"/>
  <c r="I49" i="30"/>
  <c r="I221" i="30"/>
  <c r="D31" i="17"/>
  <c r="G213" i="30"/>
  <c r="I168" i="30"/>
  <c r="I46" i="30"/>
  <c r="F12" i="17"/>
  <c r="I48" i="30"/>
  <c r="H153" i="30"/>
  <c r="H152" i="30" s="1"/>
  <c r="H151" i="30" s="1"/>
  <c r="H150" i="30" s="1"/>
  <c r="E24" i="17" s="1"/>
  <c r="I217" i="30"/>
  <c r="I94" i="30"/>
  <c r="I218" i="30"/>
  <c r="I33" i="30"/>
  <c r="H89" i="30"/>
  <c r="H142" i="29"/>
  <c r="F68" i="29"/>
  <c r="F67" i="29" s="1"/>
  <c r="F66" i="29" s="1"/>
  <c r="F65" i="29" s="1"/>
  <c r="F64" i="29" s="1"/>
  <c r="F161" i="29"/>
  <c r="G161" i="29"/>
  <c r="G160" i="29" s="1"/>
  <c r="E25" i="16"/>
  <c r="E15" i="16"/>
  <c r="F151" i="29"/>
  <c r="F150" i="29" s="1"/>
  <c r="F149" i="29" s="1"/>
  <c r="F148" i="29" s="1"/>
  <c r="F145" i="29"/>
  <c r="F144" i="29" s="1"/>
  <c r="H114" i="29"/>
  <c r="H166" i="29"/>
  <c r="H96" i="29"/>
  <c r="H202" i="29"/>
  <c r="H215" i="29"/>
  <c r="H173" i="29"/>
  <c r="F53" i="29"/>
  <c r="H54" i="29"/>
  <c r="H100" i="29"/>
  <c r="H34" i="29"/>
  <c r="H126" i="29"/>
  <c r="H116" i="29"/>
  <c r="G61" i="29"/>
  <c r="H62" i="29"/>
  <c r="G87" i="29"/>
  <c r="H88" i="29"/>
  <c r="H146" i="29"/>
  <c r="F179" i="29"/>
  <c r="F175" i="29" s="1"/>
  <c r="H180" i="29"/>
  <c r="H209" i="29"/>
  <c r="G47" i="29"/>
  <c r="H48" i="29"/>
  <c r="H98" i="29"/>
  <c r="H171" i="29"/>
  <c r="H193" i="29"/>
  <c r="G233" i="29"/>
  <c r="H234" i="29"/>
  <c r="G182" i="29"/>
  <c r="H183" i="29"/>
  <c r="G154" i="29"/>
  <c r="H155" i="29"/>
  <c r="G225" i="29"/>
  <c r="H226" i="29"/>
  <c r="G102" i="29"/>
  <c r="H103" i="29"/>
  <c r="F11" i="29"/>
  <c r="H71" i="29"/>
  <c r="G78" i="29"/>
  <c r="H79" i="29"/>
  <c r="G106" i="29"/>
  <c r="H107" i="29"/>
  <c r="H191" i="29"/>
  <c r="G14" i="29"/>
  <c r="H15" i="29"/>
  <c r="G41" i="29"/>
  <c r="H41" i="29" s="1"/>
  <c r="H42" i="29"/>
  <c r="G21" i="29"/>
  <c r="H22" i="29"/>
  <c r="H215" i="30"/>
  <c r="I216" i="30"/>
  <c r="I222" i="30"/>
  <c r="I202" i="30"/>
  <c r="I201" i="30"/>
  <c r="I192" i="30"/>
  <c r="H191" i="30"/>
  <c r="H120" i="30"/>
  <c r="H119" i="30" s="1"/>
  <c r="G146" i="30"/>
  <c r="I112" i="30"/>
  <c r="I14" i="30"/>
  <c r="I122" i="30"/>
  <c r="I13" i="30"/>
  <c r="G152" i="30"/>
  <c r="G151" i="30" s="1"/>
  <c r="I22" i="30"/>
  <c r="I59" i="30"/>
  <c r="I23" i="30"/>
  <c r="I50" i="30"/>
  <c r="I67" i="30"/>
  <c r="G66" i="30"/>
  <c r="I111" i="30"/>
  <c r="G110" i="30"/>
  <c r="I93" i="30"/>
  <c r="G92" i="30"/>
  <c r="H57" i="30"/>
  <c r="I57" i="30" s="1"/>
  <c r="I58" i="30"/>
  <c r="G77" i="30"/>
  <c r="I78" i="30"/>
  <c r="I47" i="30"/>
  <c r="I42" i="30"/>
  <c r="H41" i="30"/>
  <c r="I41" i="30" s="1"/>
  <c r="I15" i="30"/>
  <c r="C8" i="23"/>
  <c r="F106" i="29"/>
  <c r="F105" i="29" s="1"/>
  <c r="D14" i="21"/>
  <c r="F82" i="29"/>
  <c r="D20" i="21"/>
  <c r="F121" i="29"/>
  <c r="F120" i="29" s="1"/>
  <c r="F95" i="29"/>
  <c r="F94" i="29" s="1"/>
  <c r="F113" i="29"/>
  <c r="F112" i="29" s="1"/>
  <c r="F111" i="29" s="1"/>
  <c r="F110" i="29" s="1"/>
  <c r="F109" i="29" s="1"/>
  <c r="D19" i="21" s="1"/>
  <c r="G95" i="29"/>
  <c r="G190" i="29"/>
  <c r="F33" i="29"/>
  <c r="F32" i="29" s="1"/>
  <c r="F19" i="29" s="1"/>
  <c r="F18" i="29" s="1"/>
  <c r="F17" i="29" s="1"/>
  <c r="G33" i="29"/>
  <c r="G113" i="29"/>
  <c r="F190" i="29"/>
  <c r="F189" i="29" s="1"/>
  <c r="F188" i="29" s="1"/>
  <c r="F187" i="29" s="1"/>
  <c r="F186" i="29" s="1"/>
  <c r="F185" i="29" s="1"/>
  <c r="D23" i="21" s="1"/>
  <c r="F201" i="29"/>
  <c r="F200" i="29" s="1"/>
  <c r="F199" i="29" s="1"/>
  <c r="F198" i="29" s="1"/>
  <c r="G201" i="29"/>
  <c r="F18" i="17" l="1"/>
  <c r="H130" i="29"/>
  <c r="H182" i="29"/>
  <c r="G175" i="29"/>
  <c r="G159" i="29" s="1"/>
  <c r="G158" i="29" s="1"/>
  <c r="G157" i="29" s="1"/>
  <c r="I83" i="30"/>
  <c r="G162" i="30"/>
  <c r="G161" i="30" s="1"/>
  <c r="I161" i="30" s="1"/>
  <c r="I84" i="30"/>
  <c r="I85" i="30"/>
  <c r="I152" i="30"/>
  <c r="E11" i="17"/>
  <c r="E9" i="17" s="1"/>
  <c r="I153" i="30"/>
  <c r="H125" i="29"/>
  <c r="H161" i="29"/>
  <c r="F160" i="29"/>
  <c r="H160" i="29" s="1"/>
  <c r="H144" i="29"/>
  <c r="H145" i="29"/>
  <c r="F197" i="29"/>
  <c r="G232" i="29"/>
  <c r="H233" i="29"/>
  <c r="G77" i="29"/>
  <c r="H78" i="29"/>
  <c r="G60" i="29"/>
  <c r="H61" i="29"/>
  <c r="D16" i="21"/>
  <c r="F16" i="21" s="1"/>
  <c r="H179" i="29"/>
  <c r="G224" i="29"/>
  <c r="H225" i="29"/>
  <c r="F52" i="29"/>
  <c r="H53" i="29"/>
  <c r="G94" i="29"/>
  <c r="H95" i="29"/>
  <c r="F14" i="21"/>
  <c r="G13" i="29"/>
  <c r="H14" i="29"/>
  <c r="G151" i="29"/>
  <c r="H154" i="29"/>
  <c r="E24" i="21"/>
  <c r="F24" i="21" s="1"/>
  <c r="H102" i="29"/>
  <c r="G112" i="29"/>
  <c r="H113" i="29"/>
  <c r="G67" i="29"/>
  <c r="G66" i="29" s="1"/>
  <c r="G65" i="29" s="1"/>
  <c r="G64" i="29" s="1"/>
  <c r="H68" i="29"/>
  <c r="G200" i="29"/>
  <c r="H201" i="29"/>
  <c r="G189" i="29"/>
  <c r="H190" i="29"/>
  <c r="G105" i="29"/>
  <c r="H105" i="29" s="1"/>
  <c r="H106" i="29"/>
  <c r="F10" i="29"/>
  <c r="G46" i="29"/>
  <c r="H47" i="29"/>
  <c r="G86" i="29"/>
  <c r="H87" i="29"/>
  <c r="G32" i="29"/>
  <c r="H32" i="29" s="1"/>
  <c r="H33" i="29"/>
  <c r="G20" i="29"/>
  <c r="H20" i="29" s="1"/>
  <c r="H21" i="29"/>
  <c r="H214" i="30"/>
  <c r="E31" i="17" s="1"/>
  <c r="F31" i="17" s="1"/>
  <c r="I215" i="30"/>
  <c r="H199" i="30"/>
  <c r="I200" i="30"/>
  <c r="H190" i="30"/>
  <c r="I191" i="30"/>
  <c r="I120" i="30"/>
  <c r="I146" i="30"/>
  <c r="H118" i="30"/>
  <c r="I121" i="30"/>
  <c r="I151" i="30"/>
  <c r="G150" i="30"/>
  <c r="D24" i="17" s="1"/>
  <c r="F24" i="17" s="1"/>
  <c r="G109" i="30"/>
  <c r="I110" i="30"/>
  <c r="H81" i="30"/>
  <c r="I81" i="30" s="1"/>
  <c r="I82" i="30"/>
  <c r="I66" i="30"/>
  <c r="G65" i="30"/>
  <c r="I92" i="30"/>
  <c r="G91" i="30"/>
  <c r="G76" i="30"/>
  <c r="I77" i="30"/>
  <c r="I32" i="30"/>
  <c r="G21" i="30"/>
  <c r="G19" i="30" s="1"/>
  <c r="C60" i="23"/>
  <c r="F93" i="29"/>
  <c r="H117" i="30" l="1"/>
  <c r="E23" i="17"/>
  <c r="D12" i="21"/>
  <c r="F12" i="21" s="1"/>
  <c r="G160" i="30"/>
  <c r="I160" i="30" s="1"/>
  <c r="I162" i="30"/>
  <c r="H121" i="29"/>
  <c r="H122" i="29"/>
  <c r="H175" i="29"/>
  <c r="G93" i="29"/>
  <c r="G92" i="29" s="1"/>
  <c r="G91" i="29" s="1"/>
  <c r="H13" i="29"/>
  <c r="G12" i="29"/>
  <c r="F159" i="29"/>
  <c r="F158" i="29" s="1"/>
  <c r="F92" i="29"/>
  <c r="G85" i="29"/>
  <c r="G84" i="29" s="1"/>
  <c r="H86" i="29"/>
  <c r="G223" i="29"/>
  <c r="H224" i="29"/>
  <c r="G45" i="29"/>
  <c r="H45" i="29" s="1"/>
  <c r="H46" i="29"/>
  <c r="H67" i="29"/>
  <c r="G188" i="29"/>
  <c r="H189" i="29"/>
  <c r="G150" i="29"/>
  <c r="H151" i="29"/>
  <c r="H94" i="29"/>
  <c r="H59" i="29"/>
  <c r="H60" i="29"/>
  <c r="G231" i="29"/>
  <c r="H232" i="29"/>
  <c r="H120" i="29"/>
  <c r="G199" i="29"/>
  <c r="H200" i="29"/>
  <c r="G111" i="29"/>
  <c r="H112" i="29"/>
  <c r="F51" i="29"/>
  <c r="H52" i="29"/>
  <c r="G76" i="29"/>
  <c r="H77" i="29"/>
  <c r="F196" i="29"/>
  <c r="D22" i="21" s="1"/>
  <c r="D18" i="21" s="1"/>
  <c r="G19" i="29"/>
  <c r="H19" i="29" s="1"/>
  <c r="H213" i="30"/>
  <c r="I213" i="30" s="1"/>
  <c r="I214" i="30"/>
  <c r="H198" i="30"/>
  <c r="E29" i="17" s="1"/>
  <c r="F29" i="17" s="1"/>
  <c r="I199" i="30"/>
  <c r="H189" i="30"/>
  <c r="I190" i="30"/>
  <c r="H11" i="30"/>
  <c r="G130" i="30"/>
  <c r="I131" i="30"/>
  <c r="I119" i="30"/>
  <c r="I150" i="30"/>
  <c r="G90" i="30"/>
  <c r="I91" i="30"/>
  <c r="G108" i="30"/>
  <c r="I109" i="30"/>
  <c r="I65" i="30"/>
  <c r="G64" i="30"/>
  <c r="G11" i="30" s="1"/>
  <c r="G75" i="30"/>
  <c r="I76" i="30"/>
  <c r="I21" i="30"/>
  <c r="G20" i="30"/>
  <c r="F25" i="17" l="1"/>
  <c r="I11" i="30"/>
  <c r="I130" i="30"/>
  <c r="G118" i="30"/>
  <c r="H119" i="29"/>
  <c r="H159" i="29"/>
  <c r="G11" i="29"/>
  <c r="H12" i="29"/>
  <c r="H93" i="29"/>
  <c r="H199" i="29"/>
  <c r="G198" i="29"/>
  <c r="H66" i="29"/>
  <c r="G110" i="29"/>
  <c r="H111" i="29"/>
  <c r="F157" i="29"/>
  <c r="F118" i="29" s="1"/>
  <c r="H158" i="29"/>
  <c r="G230" i="29"/>
  <c r="H231" i="29"/>
  <c r="G149" i="29"/>
  <c r="H150" i="29"/>
  <c r="G75" i="29"/>
  <c r="H76" i="29"/>
  <c r="H85" i="29"/>
  <c r="G187" i="29"/>
  <c r="H188" i="29"/>
  <c r="G222" i="29"/>
  <c r="H223" i="29"/>
  <c r="F50" i="29"/>
  <c r="H51" i="29"/>
  <c r="F91" i="29"/>
  <c r="H92" i="29"/>
  <c r="G18" i="29"/>
  <c r="G17" i="29" s="1"/>
  <c r="I90" i="30"/>
  <c r="G89" i="30"/>
  <c r="I89" i="30" s="1"/>
  <c r="H197" i="30"/>
  <c r="I198" i="30"/>
  <c r="H188" i="30"/>
  <c r="E27" i="17" s="1"/>
  <c r="F27" i="17" s="1"/>
  <c r="I189" i="30"/>
  <c r="I108" i="30"/>
  <c r="I64" i="30"/>
  <c r="F14" i="17"/>
  <c r="G74" i="30"/>
  <c r="I75" i="30"/>
  <c r="I19" i="30"/>
  <c r="I20" i="30"/>
  <c r="C28" i="16"/>
  <c r="D58" i="23"/>
  <c r="E58" i="23" s="1"/>
  <c r="D55" i="23"/>
  <c r="E45" i="23"/>
  <c r="C13" i="16"/>
  <c r="E13" i="16" s="1"/>
  <c r="E38" i="23"/>
  <c r="E34" i="23"/>
  <c r="E27" i="23"/>
  <c r="E10" i="23"/>
  <c r="I197" i="30" l="1"/>
  <c r="H229" i="30"/>
  <c r="H10" i="30" s="1"/>
  <c r="G117" i="30"/>
  <c r="I117" i="30" s="1"/>
  <c r="G229" i="30"/>
  <c r="F23" i="17"/>
  <c r="I118" i="30"/>
  <c r="D11" i="21"/>
  <c r="E55" i="23"/>
  <c r="D43" i="23"/>
  <c r="C30" i="16"/>
  <c r="E30" i="16" s="1"/>
  <c r="E28" i="16"/>
  <c r="E24" i="23"/>
  <c r="G197" i="29"/>
  <c r="H198" i="29"/>
  <c r="H65" i="29"/>
  <c r="H64" i="29"/>
  <c r="G10" i="29"/>
  <c r="H10" i="29" s="1"/>
  <c r="H11" i="29"/>
  <c r="G186" i="29"/>
  <c r="H187" i="29"/>
  <c r="G148" i="29"/>
  <c r="H149" i="29"/>
  <c r="G109" i="29"/>
  <c r="H110" i="29"/>
  <c r="H50" i="29"/>
  <c r="F9" i="29"/>
  <c r="G83" i="29"/>
  <c r="H84" i="29"/>
  <c r="G229" i="29"/>
  <c r="H230" i="29"/>
  <c r="F90" i="29"/>
  <c r="H91" i="29"/>
  <c r="G221" i="29"/>
  <c r="H222" i="29"/>
  <c r="G74" i="29"/>
  <c r="H75" i="29"/>
  <c r="H157" i="29"/>
  <c r="H18" i="29"/>
  <c r="H17" i="29"/>
  <c r="I188" i="30"/>
  <c r="H187" i="30"/>
  <c r="F21" i="17"/>
  <c r="D16" i="17"/>
  <c r="F16" i="17" s="1"/>
  <c r="I74" i="30"/>
  <c r="G73" i="30"/>
  <c r="I73" i="30" s="1"/>
  <c r="D9" i="17"/>
  <c r="F9" i="17" s="1"/>
  <c r="F11" i="17"/>
  <c r="D30" i="23"/>
  <c r="E30" i="23" s="1"/>
  <c r="E31" i="23"/>
  <c r="F236" i="29" l="1"/>
  <c r="F19" i="21"/>
  <c r="G90" i="29"/>
  <c r="F21" i="21"/>
  <c r="G118" i="29"/>
  <c r="G10" i="30"/>
  <c r="G9" i="29"/>
  <c r="D9" i="23"/>
  <c r="D8" i="23" s="1"/>
  <c r="G196" i="29"/>
  <c r="H197" i="29"/>
  <c r="G220" i="29"/>
  <c r="H220" i="29" s="1"/>
  <c r="H221" i="29"/>
  <c r="G228" i="29"/>
  <c r="H229" i="29"/>
  <c r="H109" i="29"/>
  <c r="H83" i="29"/>
  <c r="F20" i="21"/>
  <c r="G82" i="29"/>
  <c r="H82" i="29" s="1"/>
  <c r="H148" i="29"/>
  <c r="G73" i="29"/>
  <c r="H73" i="29" s="1"/>
  <c r="H74" i="29"/>
  <c r="G185" i="29"/>
  <c r="H186" i="29"/>
  <c r="I187" i="30"/>
  <c r="D42" i="23"/>
  <c r="E42" i="23" s="1"/>
  <c r="E43" i="23"/>
  <c r="H118" i="29" l="1"/>
  <c r="G236" i="29"/>
  <c r="H236" i="29" s="1"/>
  <c r="H9" i="29"/>
  <c r="E9" i="23"/>
  <c r="D60" i="23"/>
  <c r="E60" i="23" s="1"/>
  <c r="E8" i="23"/>
  <c r="H196" i="29"/>
  <c r="H90" i="29"/>
  <c r="F23" i="21"/>
  <c r="H185" i="29"/>
  <c r="H228" i="29"/>
  <c r="I229" i="30"/>
  <c r="I10" i="30"/>
  <c r="D17" i="17"/>
  <c r="F17" i="17" s="1"/>
  <c r="D30" i="17"/>
  <c r="F22" i="21" l="1"/>
  <c r="E30" i="17"/>
  <c r="F30" i="17" s="1"/>
  <c r="D36" i="17"/>
  <c r="D34" i="17"/>
  <c r="E32" i="17"/>
  <c r="E26" i="17"/>
  <c r="F18" i="21" l="1"/>
  <c r="F11" i="21"/>
  <c r="E34" i="17"/>
  <c r="D35" i="17"/>
  <c r="D15" i="17"/>
  <c r="F15" i="17" s="1"/>
  <c r="E36" i="17" l="1"/>
  <c r="E35" i="17"/>
  <c r="E19" i="17"/>
  <c r="F19" i="17" s="1"/>
  <c r="D26" i="17" l="1"/>
  <c r="F26" i="17" s="1"/>
  <c r="D32" i="17"/>
  <c r="E22" i="17"/>
  <c r="D22" i="17"/>
  <c r="E28" i="17"/>
  <c r="E37" i="17" l="1"/>
  <c r="F22" i="17"/>
  <c r="F32" i="17"/>
  <c r="D28" i="17" l="1"/>
  <c r="F28" i="17" l="1"/>
  <c r="D37" i="17"/>
  <c r="F37" i="17" s="1"/>
</calcChain>
</file>

<file path=xl/sharedStrings.xml><?xml version="1.0" encoding="utf-8"?>
<sst xmlns="http://schemas.openxmlformats.org/spreadsheetml/2006/main" count="2392" uniqueCount="477">
  <si>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</si>
  <si>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</si>
  <si>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</si>
  <si>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</si>
  <si>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</si>
  <si>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</si>
  <si>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</si>
  <si>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</si>
  <si>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</si>
  <si>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</si>
  <si>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</si>
  <si>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</si>
  <si>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</si>
  <si>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</si>
  <si>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</si>
  <si>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</si>
  <si>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</si>
  <si>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</si>
  <si>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</si>
  <si>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</si>
  <si>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</si>
  <si>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</si>
  <si>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</si>
  <si>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</si>
  <si>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</si>
  <si>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</si>
  <si>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</si>
  <si>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</si>
  <si>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</si>
  <si>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</si>
  <si>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</si>
  <si>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</si>
  <si>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</si>
  <si>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</si>
  <si>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</si>
  <si>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</si>
  <si>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</si>
  <si>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</si>
  <si>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</si>
  <si>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</si>
  <si>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</si>
  <si>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</si>
  <si>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</si>
  <si>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</si>
  <si>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</si>
  <si>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</si>
  <si>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</si>
  <si>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</si>
  <si>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</si>
  <si>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</si>
  <si>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</si>
  <si>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</si>
  <si>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</si>
  <si>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</si>
  <si>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</si>
  <si>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</si>
  <si>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</si>
  <si>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</si>
  <si>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</si>
  <si>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</si>
  <si>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</si>
  <si>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</si>
  <si>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</si>
  <si>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</si>
  <si>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</si>
  <si>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</si>
  <si>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</si>
  <si>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</si>
  <si>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</si>
  <si>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</si>
  <si>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</si>
  <si>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</si>
  <si>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</si>
  <si>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</si>
  <si>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</si>
  <si>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</si>
  <si>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</si>
  <si>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</si>
  <si>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</si>
  <si>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</si>
  <si>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</si>
  <si>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</si>
  <si>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</si>
  <si>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</si>
  <si>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</si>
  <si>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</si>
  <si>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</si>
  <si>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</si>
  <si>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</si>
  <si>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</si>
  <si>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</si>
  <si>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</si>
  <si>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</si>
  <si>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</si>
  <si>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</si>
  <si>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</si>
  <si>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</si>
  <si>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</si>
  <si>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</si>
  <si>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</si>
  <si>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</si>
  <si>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</si>
  <si>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</si>
  <si>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</si>
  <si>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</si>
  <si>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</si>
  <si>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</si>
  <si>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</si>
  <si>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</si>
  <si>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</si>
  <si>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</si>
  <si>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</si>
  <si>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</si>
  <si>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</si>
  <si>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</si>
  <si>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</si>
  <si>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</si>
  <si>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</si>
  <si>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</si>
  <si>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</si>
  <si>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</si>
  <si>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</si>
  <si>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</si>
  <si>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</si>
  <si>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</si>
  <si>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</si>
  <si>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</si>
  <si>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</si>
  <si>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</si>
  <si>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</si>
  <si>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</si>
  <si>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</si>
  <si>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</si>
  <si>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</si>
  <si>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</si>
  <si>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</si>
  <si>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</si>
  <si>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</si>
  <si>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</si>
  <si>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</si>
  <si>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</si>
  <si>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</si>
  <si>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</si>
  <si>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</si>
  <si>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</si>
  <si>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</si>
  <si>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</si>
  <si>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</si>
  <si>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</si>
  <si>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</si>
  <si>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</si>
  <si>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</si>
  <si>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</si>
  <si>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</si>
  <si>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</si>
  <si>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</si>
  <si>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</si>
  <si>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</si>
  <si>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</si>
  <si>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</si>
  <si>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</si>
  <si>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</si>
  <si>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</si>
  <si>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</si>
  <si>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</si>
  <si>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</si>
  <si>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</si>
  <si>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</si>
  <si>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</si>
  <si>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Утверждено Бюджет Пудомягского сельского поселения на плановый 2022 год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</si>
  <si>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</si>
  <si>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</si>
  <si>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</si>
  <si>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</si>
  <si>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</si>
  <si>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</si>
  <si>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</si>
  <si>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</si>
  <si>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</si>
  <si>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</si>
  <si>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</si>
  <si>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</si>
  <si>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</si>
  <si>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</si>
  <si>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</si>
  <si>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</si>
  <si>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</si>
  <si>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</si>
  <si>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</si>
  <si>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</si>
  <si>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</si>
  <si>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</si>
  <si>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</si>
  <si>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</si>
  <si>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</si>
  <si>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</si>
  <si>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</si>
  <si>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</si>
  <si>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</si>
  <si>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2022 г.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</si>
  <si>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</si>
  <si>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</si>
  <si>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</si>
  <si>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</si>
  <si>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</si>
  <si>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</si>
  <si>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</si>
  <si>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</si>
  <si>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</si>
  <si>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</si>
  <si>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</si>
  <si>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получаемые из других бюджетов в 2022 году и плановый период 2023-2024 годов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</si>
  <si>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</si>
  <si>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</si>
  <si>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</si>
  <si>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</si>
  <si>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</si>
  <si>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</si>
  <si>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</si>
  <si>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</si>
  <si>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</si>
  <si>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</si>
  <si>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</si>
  <si>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</si>
  <si>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</si>
  <si>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</si>
  <si>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</si>
  <si>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</si>
  <si>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</si>
  <si>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</si>
  <si>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</si>
  <si>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</si>
  <si>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</si>
  <si>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</si>
  <si>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</si>
  <si>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</si>
  <si>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</si>
  <si>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</si>
  <si>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</si>
  <si>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</si>
  <si>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</si>
  <si>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</si>
  <si>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</si>
  <si>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</si>
  <si>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</si>
  <si>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</si>
  <si>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</si>
  <si>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</si>
  <si>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</si>
  <si>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</si>
  <si>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</si>
  <si>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</si>
  <si>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</si>
  <si>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</si>
  <si>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</si>
  <si>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</si>
  <si>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</si>
  <si>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</si>
  <si>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</si>
  <si>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</si>
  <si>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</si>
  <si>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</si>
  <si>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</si>
  <si>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</si>
  <si>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</si>
  <si>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</si>
  <si>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</si>
  <si>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</si>
  <si>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</si>
  <si>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</si>
  <si>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</si>
  <si>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</si>
  <si>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</si>
  <si>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</si>
  <si>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</si>
  <si>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</si>
  <si>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</si>
  <si>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</si>
  <si>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Иные выплаты государственных (муниципальных) органов привлекаемым лицам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</si>
  <si>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</si>
  <si>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</si>
  <si>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</si>
  <si>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</si>
  <si>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</si>
  <si>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</si>
  <si>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</si>
  <si>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</si>
  <si>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</si>
  <si>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</si>
  <si>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</si>
  <si>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</si>
  <si>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</si>
  <si>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</si>
  <si>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</si>
  <si>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</si>
  <si>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</si>
  <si>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</si>
  <si>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</si>
  <si>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</si>
  <si>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</si>
  <si>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</si>
  <si>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</si>
  <si>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</si>
  <si>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</si>
  <si>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</si>
  <si>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</si>
  <si>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</si>
  <si>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</si>
  <si>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</si>
  <si>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</si>
  <si>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</si>
  <si>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</si>
  <si>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</si>
  <si>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</si>
  <si>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</si>
  <si>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</si>
  <si>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</si>
  <si>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</si>
  <si>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</si>
  <si>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</si>
  <si>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</si>
  <si>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</si>
  <si>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</si>
  <si>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</si>
  <si>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</si>
  <si>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</si>
  <si>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</si>
  <si>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</si>
  <si>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</si>
  <si>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</si>
  <si>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</si>
  <si>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</si>
  <si>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</si>
  <si>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</si>
  <si>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</si>
  <si>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</si>
  <si>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</si>
  <si>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</si>
  <si>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</si>
  <si>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</si>
  <si>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</si>
  <si>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</si>
  <si>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</si>
  <si>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</si>
  <si>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</si>
  <si>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</si>
  <si>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</si>
  <si>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</si>
  <si>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</si>
  <si>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</si>
  <si>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</si>
  <si>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</si>
  <si>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</si>
  <si>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</si>
  <si>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</si>
  <si>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</si>
  <si>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</si>
  <si>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</si>
  <si>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</si>
  <si>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</si>
  <si>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</si>
  <si>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</si>
  <si>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</si>
  <si>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</si>
  <si>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</si>
  <si>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</si>
  <si>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</si>
  <si>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</si>
  <si>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</si>
  <si>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</si>
  <si>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</si>
  <si>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</si>
  <si>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</si>
  <si>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</si>
  <si>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</si>
  <si>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</si>
  <si>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</si>
  <si>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</si>
  <si>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</si>
  <si>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</si>
  <si>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</si>
  <si>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</si>
  <si>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</si>
  <si>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</si>
  <si>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</si>
  <si>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</si>
  <si>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</si>
  <si>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</si>
  <si>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</si>
  <si>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</si>
  <si>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</si>
  <si>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</si>
  <si>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</si>
  <si>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</si>
  <si>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</si>
  <si>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</si>
  <si>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</si>
  <si>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</si>
  <si>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</si>
  <si>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</si>
  <si>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</si>
  <si>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</si>
  <si>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</si>
  <si>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</si>
  <si>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</si>
  <si>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</si>
  <si>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</si>
  <si>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</si>
  <si>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</si>
  <si>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</si>
  <si>
    <t>% исполнения</t>
  </si>
  <si>
    <t>Поступление доходов бюджета Пудомягского сельского поселения на  2022 год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</si>
  <si>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</si>
  <si>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</si>
  <si>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</si>
  <si>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</si>
  <si>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</si>
  <si>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</si>
  <si>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</si>
  <si>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</si>
  <si>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</si>
  <si>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</si>
  <si>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</si>
  <si>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</si>
  <si>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</si>
  <si>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</si>
  <si>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</si>
  <si>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</si>
  <si>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</si>
  <si>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</si>
  <si>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</si>
  <si>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</si>
  <si>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</si>
  <si>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</si>
  <si>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</si>
  <si>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</si>
  <si>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</si>
  <si>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к постановлению администрации</t>
  </si>
  <si>
    <t>Сумма МБТ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</si>
  <si>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</si>
  <si>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</si>
  <si>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</si>
  <si>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</si>
  <si>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</si>
  <si>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</si>
  <si>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>182 1 05 03010 01 2100 110</t>
  </si>
  <si>
    <t>Единый сельскохозяйственный налог (пени по соответствующему платежу)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</si>
  <si>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</si>
  <si>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КЦ 2026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</si>
  <si>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КЦ 2026</t>
    </r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</si>
  <si>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 КЦ 1044</t>
  </si>
  <si>
    <t>Прочие расходы по содержанию объектов муниципальной собственности</t>
  </si>
  <si>
    <t>62.Д.02.15360</t>
  </si>
  <si>
    <t>7Ц.1.F3.6748S</t>
  </si>
  <si>
    <t>Обеспечение устойчивого сокращения непригодного для проживания жилого фонда</t>
  </si>
  <si>
    <t>Уплата налогов, сборов и иных платежей</t>
  </si>
  <si>
    <t>Бюджетные инвестиции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</si>
  <si>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</si>
  <si>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</si>
  <si>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7Ц.1.F3.67483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</si>
  <si>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</si>
  <si>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</si>
  <si>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400</t>
  </si>
  <si>
    <t>7Ц.8.04.15620</t>
  </si>
  <si>
    <t>0503, 0409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</si>
  <si>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</si>
  <si>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</si>
  <si>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Исполнение   3 квартал 2022</t>
  </si>
  <si>
    <t>Исполнено 3 квартал 2022</t>
  </si>
  <si>
    <t>Исполнено    3 квартал 2022</t>
  </si>
  <si>
    <t>исполнено   3 квартал 2022 г.</t>
  </si>
  <si>
    <t>122</t>
  </si>
  <si>
    <t>Иные выплаты персоналу государственных (муниципальных) органов, за исключением фонда оплаты труда</t>
  </si>
  <si>
    <t>исполнено    3 квартал 2022г.</t>
  </si>
  <si>
    <t>исполнено   3 кв. 2022 г.</t>
  </si>
  <si>
    <t>от 13.10.2022 №734</t>
  </si>
  <si>
    <t>от _13.10.2022 №734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</si>
</sst>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0_ ;[Red]\-#,##0.00\ "/>
  </numFmts>
  <fonts count="48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6" fillId="0" borderId="0"/>
    <xf numFmtId="0" fontId="31" fillId="0" borderId="0"/>
    <xf numFmtId="0" fontId="12" fillId="0" borderId="0"/>
  </cellStyleXfs>
  <cellXfs count="262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8" fillId="0" borderId="0" xfId="0" applyFont="1"/>
    <xf numFmtId="4" fontId="10" fillId="0" borderId="0" xfId="0" applyNumberFormat="1" applyFont="1" applyAlignment="1">
      <alignment horizontal="right" vertical="center"/>
    </xf>
    <xf numFmtId="0" fontId="29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30" fillId="0" borderId="0" xfId="0" applyNumberFormat="1" applyFont="1"/>
    <xf numFmtId="0" fontId="8" fillId="0" borderId="9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4" fontId="11" fillId="0" borderId="1" xfId="0" applyNumberFormat="1" applyFont="1" applyBorder="1" applyAlignment="1">
      <alignment vertical="center"/>
    </xf>
    <xf numFmtId="0" fontId="7" fillId="6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2" borderId="1" xfId="0" applyNumberFormat="1" applyFont="1" applyFill="1" applyBorder="1" applyAlignment="1">
      <alignment horizontal="justify" vertical="center" wrapText="1"/>
    </xf>
    <xf numFmtId="165" fontId="36" fillId="0" borderId="1" xfId="0" applyNumberFormat="1" applyFont="1" applyBorder="1" applyAlignment="1">
      <alignment horizontal="justify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justify" vertical="center" wrapText="1"/>
    </xf>
    <xf numFmtId="4" fontId="38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justify" vertical="center" wrapText="1"/>
    </xf>
    <xf numFmtId="4" fontId="39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9" fillId="0" borderId="1" xfId="0" applyNumberFormat="1" applyFont="1" applyBorder="1" applyAlignment="1">
      <alignment horizontal="justify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9" fontId="39" fillId="2" borderId="1" xfId="0" applyNumberFormat="1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justify" vertical="center" wrapText="1"/>
    </xf>
    <xf numFmtId="4" fontId="39" fillId="2" borderId="1" xfId="0" applyNumberFormat="1" applyFont="1" applyFill="1" applyBorder="1" applyAlignment="1">
      <alignment horizontal="right"/>
    </xf>
    <xf numFmtId="49" fontId="40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4" fontId="43" fillId="0" borderId="1" xfId="0" applyNumberFormat="1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4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5" fillId="6" borderId="1" xfId="0" applyNumberFormat="1" applyFont="1" applyFill="1" applyBorder="1" applyAlignment="1">
      <alignment horizontal="left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center" vertical="center"/>
    </xf>
    <xf numFmtId="4" fontId="36" fillId="2" borderId="1" xfId="0" applyNumberFormat="1" applyFont="1" applyFill="1" applyBorder="1" applyAlignment="1">
      <alignment horizontal="center" vertical="center"/>
    </xf>
    <xf numFmtId="49" fontId="36" fillId="6" borderId="1" xfId="0" applyNumberFormat="1" applyFont="1" applyFill="1" applyBorder="1" applyAlignment="1">
      <alignment horizontal="left" vertical="center" wrapText="1"/>
    </xf>
    <xf numFmtId="49" fontId="36" fillId="6" borderId="1" xfId="0" applyNumberFormat="1" applyFont="1" applyFill="1" applyBorder="1" applyAlignment="1">
      <alignment horizontal="center" vertical="center" wrapText="1"/>
    </xf>
    <xf numFmtId="4" fontId="36" fillId="6" borderId="1" xfId="0" applyNumberFormat="1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justify" vertical="center" wrapText="1"/>
    </xf>
    <xf numFmtId="4" fontId="38" fillId="2" borderId="1" xfId="0" applyNumberFormat="1" applyFont="1" applyFill="1" applyBorder="1" applyAlignment="1">
      <alignment horizontal="right"/>
    </xf>
    <xf numFmtId="4" fontId="40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justify" vertical="center" wrapText="1"/>
    </xf>
    <xf numFmtId="4" fontId="16" fillId="2" borderId="1" xfId="0" applyNumberFormat="1" applyFont="1" applyFill="1" applyBorder="1" applyAlignment="1">
      <alignment horizontal="right"/>
    </xf>
    <xf numFmtId="0" fontId="46" fillId="0" borderId="0" xfId="0" applyFont="1"/>
    <xf numFmtId="4" fontId="21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justify" vertical="center" wrapText="1"/>
    </xf>
    <xf numFmtId="4" fontId="21" fillId="2" borderId="1" xfId="0" applyNumberFormat="1" applyFont="1" applyFill="1" applyBorder="1" applyAlignment="1">
      <alignment horizontal="right"/>
    </xf>
    <xf numFmtId="0" fontId="47" fillId="2" borderId="1" xfId="0" applyFont="1" applyFill="1" applyBorder="1"/>
    <xf numFmtId="0" fontId="47" fillId="2" borderId="1" xfId="0" applyFont="1" applyFill="1" applyBorder="1" applyAlignment="1">
      <alignment horizontal="center" vertical="center"/>
    </xf>
    <xf numFmtId="4" fontId="47" fillId="2" borderId="1" xfId="0" applyNumberFormat="1" applyFont="1" applyFill="1" applyBorder="1"/>
    <xf numFmtId="49" fontId="39" fillId="2" borderId="1" xfId="0" applyNumberFormat="1" applyFont="1" applyFill="1" applyBorder="1" applyAlignment="1">
      <alignment horizontal="left" vertical="center" wrapText="1"/>
    </xf>
    <xf numFmtId="4" fontId="40" fillId="2" borderId="1" xfId="0" applyNumberFormat="1" applyFont="1" applyFill="1" applyBorder="1" applyAlignment="1">
      <alignment horizontal="right"/>
    </xf>
    <xf numFmtId="49" fontId="38" fillId="2" borderId="1" xfId="0" applyNumberFormat="1" applyFont="1" applyFill="1" applyBorder="1" applyAlignment="1">
      <alignment horizontal="left" vertical="center" wrapText="1"/>
    </xf>
    <xf numFmtId="4" fontId="39" fillId="2" borderId="1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 vertical="center" wrapText="1"/>
    </xf>
    <xf numFmtId="0" fontId="0" fillId="0" borderId="0" xfId="0" applyAlignment="1"/>
    <xf numFmtId="0" fontId="27" fillId="0" borderId="15" xfId="0" applyFont="1" applyBorder="1" applyAlignment="1">
      <alignment horizontal="center" vertical="center" wrapText="1"/>
    </xf>
    <xf numFmtId="0" fontId="0" fillId="0" borderId="15" xfId="0" applyBorder="1" applyAlignme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2" fontId="32" fillId="0" borderId="0" xfId="0" applyNumberFormat="1" applyFont="1" applyAlignment="1">
      <alignment vertical="center"/>
    </xf>
    <xf numFmtId="0" fontId="33" fillId="0" borderId="0" xfId="0" applyFont="1" applyBorder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wrapText="1"/>
    </xf>
    <xf numFmtId="49" fontId="35" fillId="5" borderId="1" xfId="0" applyNumberFormat="1" applyFont="1" applyFill="1" applyBorder="1" applyAlignment="1">
      <alignment horizontal="right" vertical="center" wrapText="1"/>
    </xf>
    <xf numFmtId="0" fontId="45" fillId="2" borderId="0" xfId="0" applyFont="1" applyFill="1" applyAlignment="1">
      <alignment horizontal="right"/>
    </xf>
    <xf numFmtId="0" fontId="23" fillId="2" borderId="0" xfId="0" applyFont="1" applyFill="1" applyAlignment="1">
      <alignment horizontal="right"/>
    </xf>
    <xf numFmtId="165" fontId="34" fillId="0" borderId="0" xfId="0" applyNumberFormat="1" applyFont="1" applyAlignment="1">
      <alignment horizontal="center" vertical="center" wrapText="1"/>
    </xf>
    <xf numFmtId="165" fontId="34" fillId="0" borderId="5" xfId="0" applyNumberFormat="1" applyFont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left" vertical="center" wrapText="1"/>
    </xf>
    <xf numFmtId="49" fontId="42" fillId="7" borderId="1" xfId="0" applyNumberFormat="1" applyFont="1" applyFill="1" applyBorder="1" applyAlignment="1">
      <alignment horizontal="center" vertical="center" wrapText="1"/>
    </xf>
    <xf numFmtId="49" fontId="35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zoomScaleNormal="100" workbookViewId="0">
      <selection activeCell="B7" sqref="B7"/>
    </sheetView>
  </sheetViews>
  <sheetFormatPr defaultRowHeight="12.75" x14ac:dyDescent="0.2"/>
  <cols>
    <col min="1" max="1" width="17" style="81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73" bestFit="1" customWidth="1"/>
  </cols>
  <sheetData>
    <row r="1" spans="1:5" ht="15" x14ac:dyDescent="0.25">
      <c r="A1" s="79"/>
      <c r="B1" s="66"/>
      <c r="C1" s="80"/>
      <c r="D1" s="66"/>
      <c r="E1" s="158" t="s">
        <v>98</v>
      </c>
    </row>
    <row r="2" spans="1:5" ht="15.75" x14ac:dyDescent="0.25">
      <c r="A2" s="79"/>
      <c r="B2" s="66"/>
      <c r="C2" s="94"/>
      <c r="D2" s="95"/>
      <c r="E2" s="165" t="s">
        <v>437</v>
      </c>
    </row>
    <row r="3" spans="1:5" ht="15.75" x14ac:dyDescent="0.25">
      <c r="A3" s="79"/>
      <c r="B3" s="66"/>
      <c r="C3" s="94"/>
      <c r="D3" s="95"/>
      <c r="E3" s="165" t="s">
        <v>99</v>
      </c>
    </row>
    <row r="4" spans="1:5" ht="15.75" x14ac:dyDescent="0.25">
      <c r="B4" s="66"/>
      <c r="C4" s="94"/>
      <c r="D4" s="95"/>
      <c r="E4" s="165" t="s">
        <v>476</v>
      </c>
    </row>
    <row r="5" spans="1:5" x14ac:dyDescent="0.2">
      <c r="A5" s="217" t="s">
        <v>411</v>
      </c>
      <c r="B5" s="217"/>
      <c r="C5" s="217"/>
      <c r="D5" s="218"/>
      <c r="E5" s="218"/>
    </row>
    <row r="6" spans="1:5" ht="31.5" customHeight="1" thickBot="1" x14ac:dyDescent="0.25">
      <c r="A6" s="219"/>
      <c r="B6" s="219"/>
      <c r="C6" s="219"/>
      <c r="D6" s="220"/>
      <c r="E6" s="220"/>
    </row>
    <row r="7" spans="1:5" ht="76.5" x14ac:dyDescent="0.2">
      <c r="A7" s="82" t="s">
        <v>48</v>
      </c>
      <c r="B7" s="83" t="s">
        <v>3</v>
      </c>
      <c r="C7" s="84" t="s">
        <v>169</v>
      </c>
      <c r="D7" s="163" t="s">
        <v>467</v>
      </c>
      <c r="E7" s="166" t="s">
        <v>49</v>
      </c>
    </row>
    <row r="8" spans="1:5" ht="25.5" x14ac:dyDescent="0.2">
      <c r="A8" s="85"/>
      <c r="B8" s="88" t="s">
        <v>50</v>
      </c>
      <c r="C8" s="86">
        <f>+C9+C37</f>
        <v>28085.924999999999</v>
      </c>
      <c r="D8" s="86">
        <f>+D9+D37</f>
        <v>17796.08914</v>
      </c>
      <c r="E8" s="167">
        <f>D8/C8*100</f>
        <v>63.363015959061343</v>
      </c>
    </row>
    <row r="9" spans="1:5" x14ac:dyDescent="0.2">
      <c r="A9" s="85"/>
      <c r="B9" s="88" t="s">
        <v>51</v>
      </c>
      <c r="C9" s="86">
        <f>+C10+C19+C24+C27+C30</f>
        <v>27048.2</v>
      </c>
      <c r="D9" s="86">
        <f>+D10+D19+D24+D27+D30</f>
        <v>16519.815569999999</v>
      </c>
      <c r="E9" s="167">
        <f t="shared" ref="E9:E10" si="0">D9/C9*100</f>
        <v>61.075471084952035</v>
      </c>
    </row>
    <row r="10" spans="1:5" ht="25.5" x14ac:dyDescent="0.2">
      <c r="A10" s="87" t="s">
        <v>52</v>
      </c>
      <c r="B10" s="88" t="s">
        <v>53</v>
      </c>
      <c r="C10" s="86">
        <f>SUM(C11:C11)</f>
        <v>2670</v>
      </c>
      <c r="D10" s="86">
        <f>SUM(D11:D18)</f>
        <v>2750.0458699999995</v>
      </c>
      <c r="E10" s="167">
        <f t="shared" si="0"/>
        <v>102.99797265917601</v>
      </c>
    </row>
    <row r="11" spans="1:5" ht="89.25" x14ac:dyDescent="0.2">
      <c r="A11" s="68" t="s">
        <v>102</v>
      </c>
      <c r="B11" s="5" t="s">
        <v>54</v>
      </c>
      <c r="C11" s="6">
        <v>2670</v>
      </c>
      <c r="D11" s="6">
        <v>2240.2837399999999</v>
      </c>
      <c r="E11" s="168">
        <f>D11/C11*100</f>
        <v>83.90575805243445</v>
      </c>
    </row>
    <row r="12" spans="1:5" ht="102" x14ac:dyDescent="0.2">
      <c r="A12" s="96" t="s">
        <v>412</v>
      </c>
      <c r="B12" s="97" t="s">
        <v>413</v>
      </c>
      <c r="C12" s="6"/>
      <c r="D12" s="6">
        <v>3.5219299999999998</v>
      </c>
      <c r="E12" s="168"/>
    </row>
    <row r="13" spans="1:5" ht="127.5" x14ac:dyDescent="0.2">
      <c r="A13" s="96" t="s">
        <v>414</v>
      </c>
      <c r="B13" s="97" t="s">
        <v>415</v>
      </c>
      <c r="C13" s="6"/>
      <c r="D13" s="6">
        <v>0.52749000000000001</v>
      </c>
      <c r="E13" s="168"/>
    </row>
    <row r="14" spans="1:5" ht="178.5" x14ac:dyDescent="0.2">
      <c r="A14" s="96" t="s">
        <v>416</v>
      </c>
      <c r="B14" s="97" t="s">
        <v>417</v>
      </c>
      <c r="C14" s="6"/>
      <c r="D14" s="6">
        <v>59.314700000000002</v>
      </c>
      <c r="E14" s="168"/>
    </row>
    <row r="15" spans="1:5" ht="153" x14ac:dyDescent="0.2">
      <c r="A15" s="96" t="s">
        <v>465</v>
      </c>
      <c r="B15" s="97" t="s">
        <v>466</v>
      </c>
      <c r="C15" s="6"/>
      <c r="D15" s="6">
        <v>6.2E-4</v>
      </c>
      <c r="E15" s="168"/>
    </row>
    <row r="16" spans="1:5" ht="102" x14ac:dyDescent="0.2">
      <c r="A16" s="96" t="s">
        <v>418</v>
      </c>
      <c r="B16" s="97" t="s">
        <v>419</v>
      </c>
      <c r="C16" s="6"/>
      <c r="D16" s="6">
        <v>444.99270999999999</v>
      </c>
      <c r="E16" s="168"/>
    </row>
    <row r="17" spans="1:5" ht="76.5" x14ac:dyDescent="0.2">
      <c r="A17" s="96" t="s">
        <v>420</v>
      </c>
      <c r="B17" s="97" t="s">
        <v>421</v>
      </c>
      <c r="C17" s="6"/>
      <c r="D17" s="6">
        <v>0.97075</v>
      </c>
      <c r="E17" s="168"/>
    </row>
    <row r="18" spans="1:5" ht="102" x14ac:dyDescent="0.2">
      <c r="A18" s="96" t="s">
        <v>422</v>
      </c>
      <c r="B18" s="97" t="s">
        <v>423</v>
      </c>
      <c r="C18" s="6"/>
      <c r="D18" s="199">
        <v>0.43392999999999998</v>
      </c>
      <c r="E18" s="168"/>
    </row>
    <row r="19" spans="1:5" ht="38.25" x14ac:dyDescent="0.2">
      <c r="A19" s="87" t="s">
        <v>55</v>
      </c>
      <c r="B19" s="88" t="s">
        <v>56</v>
      </c>
      <c r="C19" s="86">
        <f>SUM(C20:C22)</f>
        <v>2325.4</v>
      </c>
      <c r="D19" s="86">
        <f>SUM(D20:D23)</f>
        <v>3603.7846100000002</v>
      </c>
      <c r="E19" s="167">
        <f>D19/C19*100</f>
        <v>154.97482626644879</v>
      </c>
    </row>
    <row r="20" spans="1:5" ht="89.25" x14ac:dyDescent="0.2">
      <c r="A20" s="68" t="s">
        <v>100</v>
      </c>
      <c r="B20" s="5" t="s">
        <v>167</v>
      </c>
      <c r="C20" s="65">
        <v>851.59</v>
      </c>
      <c r="D20" s="6">
        <v>1762.07376</v>
      </c>
      <c r="E20" s="168">
        <f t="shared" ref="E20:E60" si="1">D20/C20*100</f>
        <v>206.91574114303833</v>
      </c>
    </row>
    <row r="21" spans="1:5" ht="165.75" x14ac:dyDescent="0.2">
      <c r="A21" s="96" t="s">
        <v>424</v>
      </c>
      <c r="B21" s="97" t="s">
        <v>425</v>
      </c>
      <c r="C21" s="98"/>
      <c r="D21" s="6">
        <v>9.96828</v>
      </c>
      <c r="E21" s="168"/>
    </row>
    <row r="22" spans="1:5" ht="102" x14ac:dyDescent="0.2">
      <c r="A22" s="68" t="s">
        <v>101</v>
      </c>
      <c r="B22" s="5" t="s">
        <v>57</v>
      </c>
      <c r="C22" s="65">
        <v>1473.81</v>
      </c>
      <c r="D22" s="6">
        <v>2028.4437700000001</v>
      </c>
      <c r="E22" s="168">
        <f t="shared" si="1"/>
        <v>137.63265074873968</v>
      </c>
    </row>
    <row r="23" spans="1:5" ht="140.25" x14ac:dyDescent="0.2">
      <c r="A23" s="96" t="s">
        <v>426</v>
      </c>
      <c r="B23" s="97" t="s">
        <v>427</v>
      </c>
      <c r="C23" s="98"/>
      <c r="D23" s="6">
        <v>-196.7012</v>
      </c>
      <c r="E23" s="168"/>
    </row>
    <row r="24" spans="1:5" ht="25.5" x14ac:dyDescent="0.2">
      <c r="A24" s="87" t="s">
        <v>58</v>
      </c>
      <c r="B24" s="88" t="s">
        <v>59</v>
      </c>
      <c r="C24" s="86">
        <f>+C25</f>
        <v>345</v>
      </c>
      <c r="D24" s="86">
        <f>D25+D26</f>
        <v>110.09965</v>
      </c>
      <c r="E24" s="167">
        <f t="shared" si="1"/>
        <v>31.912942028985508</v>
      </c>
    </row>
    <row r="25" spans="1:5" ht="25.5" x14ac:dyDescent="0.2">
      <c r="A25" s="68" t="s">
        <v>60</v>
      </c>
      <c r="B25" s="5" t="s">
        <v>59</v>
      </c>
      <c r="C25" s="199">
        <v>345</v>
      </c>
      <c r="D25" s="6">
        <v>110.06206</v>
      </c>
      <c r="E25" s="168">
        <f t="shared" si="1"/>
        <v>31.902046376811594</v>
      </c>
    </row>
    <row r="26" spans="1:5" ht="25.5" x14ac:dyDescent="0.2">
      <c r="A26" s="96" t="s">
        <v>445</v>
      </c>
      <c r="B26" s="97" t="s">
        <v>446</v>
      </c>
      <c r="C26" s="199">
        <v>0</v>
      </c>
      <c r="D26" s="6">
        <v>3.7589999999999998E-2</v>
      </c>
      <c r="E26" s="168"/>
    </row>
    <row r="27" spans="1:5" ht="25.5" x14ac:dyDescent="0.2">
      <c r="A27" s="87" t="s">
        <v>61</v>
      </c>
      <c r="B27" s="88" t="s">
        <v>62</v>
      </c>
      <c r="C27" s="86">
        <f>+C28</f>
        <v>1657.8</v>
      </c>
      <c r="D27" s="164">
        <f>SUM(D28:D29)</f>
        <v>450.04743999999999</v>
      </c>
      <c r="E27" s="167">
        <f t="shared" si="1"/>
        <v>27.147269875738932</v>
      </c>
    </row>
    <row r="28" spans="1:5" ht="63.75" x14ac:dyDescent="0.2">
      <c r="A28" s="68" t="s">
        <v>103</v>
      </c>
      <c r="B28" s="5" t="s">
        <v>63</v>
      </c>
      <c r="C28" s="6">
        <v>1657.8</v>
      </c>
      <c r="D28" s="6">
        <v>430.40726000000001</v>
      </c>
      <c r="E28" s="168">
        <f t="shared" si="1"/>
        <v>25.96255640004826</v>
      </c>
    </row>
    <row r="29" spans="1:5" ht="76.5" x14ac:dyDescent="0.2">
      <c r="A29" s="96" t="s">
        <v>428</v>
      </c>
      <c r="B29" s="97" t="s">
        <v>429</v>
      </c>
      <c r="C29" s="6"/>
      <c r="D29" s="6">
        <v>19.640180000000001</v>
      </c>
      <c r="E29" s="168"/>
    </row>
    <row r="30" spans="1:5" ht="25.5" x14ac:dyDescent="0.2">
      <c r="A30" s="87" t="s">
        <v>64</v>
      </c>
      <c r="B30" s="88" t="s">
        <v>65</v>
      </c>
      <c r="C30" s="86">
        <f>+C31+C34</f>
        <v>20050</v>
      </c>
      <c r="D30" s="86">
        <f>+D31+D34</f>
        <v>9605.8379999999997</v>
      </c>
      <c r="E30" s="167">
        <f t="shared" si="1"/>
        <v>47.909416458852867</v>
      </c>
    </row>
    <row r="31" spans="1:5" ht="25.5" x14ac:dyDescent="0.2">
      <c r="A31" s="85" t="s">
        <v>66</v>
      </c>
      <c r="B31" s="89" t="s">
        <v>67</v>
      </c>
      <c r="C31" s="86">
        <f>+C32</f>
        <v>13200</v>
      </c>
      <c r="D31" s="86">
        <f>SUM(D32:D33)</f>
        <v>7685.4690000000001</v>
      </c>
      <c r="E31" s="167">
        <f t="shared" si="1"/>
        <v>58.223250000000007</v>
      </c>
    </row>
    <row r="32" spans="1:5" ht="51" x14ac:dyDescent="0.2">
      <c r="A32" s="68" t="s">
        <v>104</v>
      </c>
      <c r="B32" s="5" t="s">
        <v>68</v>
      </c>
      <c r="C32" s="8">
        <v>13200</v>
      </c>
      <c r="D32" s="6">
        <v>7282.7219999999998</v>
      </c>
      <c r="E32" s="168">
        <f t="shared" si="1"/>
        <v>55.172136363636362</v>
      </c>
    </row>
    <row r="33" spans="1:5" ht="63.75" x14ac:dyDescent="0.2">
      <c r="A33" s="96" t="s">
        <v>430</v>
      </c>
      <c r="B33" s="97" t="s">
        <v>431</v>
      </c>
      <c r="C33" s="8"/>
      <c r="D33" s="6">
        <v>402.74700000000001</v>
      </c>
      <c r="E33" s="168"/>
    </row>
    <row r="34" spans="1:5" ht="25.5" x14ac:dyDescent="0.2">
      <c r="A34" s="85" t="s">
        <v>69</v>
      </c>
      <c r="B34" s="89" t="s">
        <v>70</v>
      </c>
      <c r="C34" s="86">
        <f>+C35</f>
        <v>6850</v>
      </c>
      <c r="D34" s="86">
        <f>SUM(D35:D36)</f>
        <v>1920.3690000000001</v>
      </c>
      <c r="E34" s="167">
        <f t="shared" si="1"/>
        <v>28.034583941605838</v>
      </c>
    </row>
    <row r="35" spans="1:5" ht="51" x14ac:dyDescent="0.2">
      <c r="A35" s="68" t="s">
        <v>105</v>
      </c>
      <c r="B35" s="5" t="s">
        <v>71</v>
      </c>
      <c r="C35" s="8">
        <v>6850</v>
      </c>
      <c r="D35" s="6">
        <v>1888.066</v>
      </c>
      <c r="E35" s="168">
        <f t="shared" si="1"/>
        <v>27.563007299270076</v>
      </c>
    </row>
    <row r="36" spans="1:5" ht="63.75" x14ac:dyDescent="0.2">
      <c r="A36" s="96" t="s">
        <v>432</v>
      </c>
      <c r="B36" s="97" t="s">
        <v>433</v>
      </c>
      <c r="C36" s="8"/>
      <c r="D36" s="6">
        <v>32.302999999999997</v>
      </c>
      <c r="E36" s="168"/>
    </row>
    <row r="37" spans="1:5" x14ac:dyDescent="0.2">
      <c r="A37" s="85"/>
      <c r="B37" s="88" t="s">
        <v>72</v>
      </c>
      <c r="C37" s="86">
        <f>+C38</f>
        <v>1037.7249999999999</v>
      </c>
      <c r="D37" s="86">
        <f>+D38</f>
        <v>1276.2735700000001</v>
      </c>
      <c r="E37" s="169">
        <f t="shared" si="1"/>
        <v>122.98764797995617</v>
      </c>
    </row>
    <row r="38" spans="1:5" ht="51" x14ac:dyDescent="0.2">
      <c r="A38" s="87" t="s">
        <v>73</v>
      </c>
      <c r="B38" s="88" t="s">
        <v>74</v>
      </c>
      <c r="C38" s="86">
        <f>SUM(C39:C40)</f>
        <v>1037.7249999999999</v>
      </c>
      <c r="D38" s="86">
        <f>SUM(D39:D41)</f>
        <v>1276.2735700000001</v>
      </c>
      <c r="E38" s="169">
        <f t="shared" si="1"/>
        <v>122.98764797995617</v>
      </c>
    </row>
    <row r="39" spans="1:5" ht="76.5" x14ac:dyDescent="0.2">
      <c r="A39" s="70" t="s">
        <v>75</v>
      </c>
      <c r="B39" s="9" t="s">
        <v>76</v>
      </c>
      <c r="C39" s="67">
        <v>144.495</v>
      </c>
      <c r="D39" s="6">
        <v>98.802570000000003</v>
      </c>
      <c r="E39" s="168">
        <f t="shared" si="1"/>
        <v>68.377846984324719</v>
      </c>
    </row>
    <row r="40" spans="1:5" ht="89.25" x14ac:dyDescent="0.2">
      <c r="A40" s="68" t="s">
        <v>77</v>
      </c>
      <c r="B40" s="5" t="s">
        <v>78</v>
      </c>
      <c r="C40" s="67">
        <v>893.23</v>
      </c>
      <c r="D40" s="6">
        <v>737.471</v>
      </c>
      <c r="E40" s="168">
        <f t="shared" si="1"/>
        <v>82.562273994379936</v>
      </c>
    </row>
    <row r="41" spans="1:5" ht="114.75" x14ac:dyDescent="0.2">
      <c r="A41" s="96" t="s">
        <v>434</v>
      </c>
      <c r="B41" s="97" t="s">
        <v>435</v>
      </c>
      <c r="C41" s="67"/>
      <c r="D41" s="6">
        <v>440</v>
      </c>
      <c r="E41" s="168"/>
    </row>
    <row r="42" spans="1:5" ht="25.5" x14ac:dyDescent="0.2">
      <c r="A42" s="87" t="s">
        <v>79</v>
      </c>
      <c r="B42" s="88" t="s">
        <v>80</v>
      </c>
      <c r="C42" s="86">
        <f>+C43</f>
        <v>122204.75058999998</v>
      </c>
      <c r="D42" s="86">
        <f>+D43</f>
        <v>105355.52311000001</v>
      </c>
      <c r="E42" s="167">
        <f t="shared" si="1"/>
        <v>86.21229747726457</v>
      </c>
    </row>
    <row r="43" spans="1:5" s="64" customFormat="1" ht="51" x14ac:dyDescent="0.2">
      <c r="A43" s="87" t="s">
        <v>81</v>
      </c>
      <c r="B43" s="88" t="s">
        <v>82</v>
      </c>
      <c r="C43" s="86">
        <f>+C44+C45+C55+C58</f>
        <v>122204.75058999998</v>
      </c>
      <c r="D43" s="86">
        <f>+D44+D45+D55+D58</f>
        <v>105355.52311000001</v>
      </c>
      <c r="E43" s="167">
        <f t="shared" si="1"/>
        <v>86.21229747726457</v>
      </c>
    </row>
    <row r="44" spans="1:5" s="64" customFormat="1" ht="38.25" x14ac:dyDescent="0.2">
      <c r="A44" s="69" t="s">
        <v>200</v>
      </c>
      <c r="B44" s="4" t="s">
        <v>84</v>
      </c>
      <c r="C44" s="7">
        <f>17041.5+5668</f>
        <v>22709.5</v>
      </c>
      <c r="D44" s="6">
        <v>20438.55</v>
      </c>
      <c r="E44" s="170">
        <f t="shared" si="1"/>
        <v>90</v>
      </c>
    </row>
    <row r="45" spans="1:5" s="64" customFormat="1" ht="38.25" x14ac:dyDescent="0.2">
      <c r="A45" s="87" t="s">
        <v>85</v>
      </c>
      <c r="B45" s="88" t="s">
        <v>86</v>
      </c>
      <c r="C45" s="86">
        <f>SUM(C46:C54)</f>
        <v>84987.459689999989</v>
      </c>
      <c r="D45" s="86">
        <f>SUM(D46:D54)</f>
        <v>73803.228140000007</v>
      </c>
      <c r="E45" s="167">
        <f t="shared" si="1"/>
        <v>86.840139014866963</v>
      </c>
    </row>
    <row r="46" spans="1:5" ht="25.5" x14ac:dyDescent="0.2">
      <c r="A46" s="68" t="s">
        <v>88</v>
      </c>
      <c r="B46" s="5" t="s">
        <v>201</v>
      </c>
      <c r="C46" s="65">
        <v>1567.5</v>
      </c>
      <c r="D46" s="6">
        <v>1175.625</v>
      </c>
      <c r="E46" s="168">
        <f t="shared" si="1"/>
        <v>75</v>
      </c>
    </row>
    <row r="47" spans="1:5" ht="25.5" x14ac:dyDescent="0.2">
      <c r="A47" s="68" t="s">
        <v>88</v>
      </c>
      <c r="B47" s="5" t="s">
        <v>202</v>
      </c>
      <c r="C47" s="67">
        <v>793.9</v>
      </c>
      <c r="D47" s="6">
        <v>396.94990000000001</v>
      </c>
      <c r="E47" s="168">
        <f t="shared" si="1"/>
        <v>49.99998740395516</v>
      </c>
    </row>
    <row r="48" spans="1:5" ht="25.5" x14ac:dyDescent="0.2">
      <c r="A48" s="68" t="s">
        <v>88</v>
      </c>
      <c r="B48" s="5" t="s">
        <v>203</v>
      </c>
      <c r="C48" s="65">
        <v>3000</v>
      </c>
      <c r="D48" s="6">
        <v>0</v>
      </c>
      <c r="E48" s="168">
        <f t="shared" si="1"/>
        <v>0</v>
      </c>
    </row>
    <row r="49" spans="1:5" ht="25.5" x14ac:dyDescent="0.2">
      <c r="A49" s="68" t="s">
        <v>88</v>
      </c>
      <c r="B49" s="5" t="s">
        <v>204</v>
      </c>
      <c r="C49" s="65">
        <v>1054.9000000000001</v>
      </c>
      <c r="D49" s="6">
        <v>1054.9000000000001</v>
      </c>
      <c r="E49" s="168">
        <f t="shared" si="1"/>
        <v>100</v>
      </c>
    </row>
    <row r="50" spans="1:5" ht="25.5" x14ac:dyDescent="0.2">
      <c r="A50" s="68" t="s">
        <v>88</v>
      </c>
      <c r="B50" s="5" t="s">
        <v>205</v>
      </c>
      <c r="C50" s="65">
        <v>909.7</v>
      </c>
      <c r="D50" s="6">
        <v>909.7</v>
      </c>
      <c r="E50" s="168">
        <f t="shared" si="1"/>
        <v>100</v>
      </c>
    </row>
    <row r="51" spans="1:5" ht="25.5" x14ac:dyDescent="0.2">
      <c r="A51" s="68" t="s">
        <v>88</v>
      </c>
      <c r="B51" s="5" t="s">
        <v>208</v>
      </c>
      <c r="C51" s="65">
        <v>7868.8389999999999</v>
      </c>
      <c r="D51" s="6">
        <v>7868.8389999999999</v>
      </c>
      <c r="E51" s="168">
        <f t="shared" si="1"/>
        <v>100</v>
      </c>
    </row>
    <row r="52" spans="1:5" ht="51" x14ac:dyDescent="0.2">
      <c r="A52" s="68" t="s">
        <v>87</v>
      </c>
      <c r="B52" s="97" t="s">
        <v>436</v>
      </c>
      <c r="C52" s="98">
        <v>2941.4189999999999</v>
      </c>
      <c r="D52" s="6">
        <v>2500.20649</v>
      </c>
      <c r="E52" s="168">
        <f t="shared" si="1"/>
        <v>85.000011559046854</v>
      </c>
    </row>
    <row r="53" spans="1:5" ht="153" x14ac:dyDescent="0.2">
      <c r="A53" s="96" t="s">
        <v>447</v>
      </c>
      <c r="B53" s="97" t="s">
        <v>449</v>
      </c>
      <c r="C53" s="98">
        <v>56521.839690000001</v>
      </c>
      <c r="D53" s="6">
        <v>49567.645210000002</v>
      </c>
      <c r="E53" s="168">
        <f t="shared" si="1"/>
        <v>87.69644704039888</v>
      </c>
    </row>
    <row r="54" spans="1:5" ht="38.25" x14ac:dyDescent="0.2">
      <c r="A54" s="96" t="s">
        <v>209</v>
      </c>
      <c r="B54" s="97" t="s">
        <v>210</v>
      </c>
      <c r="C54" s="98">
        <v>10329.361999999999</v>
      </c>
      <c r="D54" s="6">
        <v>10329.36254</v>
      </c>
      <c r="E54" s="168">
        <f t="shared" si="1"/>
        <v>100.00000522781562</v>
      </c>
    </row>
    <row r="55" spans="1:5" ht="38.25" x14ac:dyDescent="0.2">
      <c r="A55" s="87" t="s">
        <v>89</v>
      </c>
      <c r="B55" s="88" t="s">
        <v>90</v>
      </c>
      <c r="C55" s="86">
        <f>SUM(C56:C57)</f>
        <v>293.12</v>
      </c>
      <c r="D55" s="86">
        <f>SUM(D56:D57)</f>
        <v>230.72</v>
      </c>
      <c r="E55" s="167">
        <f t="shared" si="1"/>
        <v>78.711790393013104</v>
      </c>
    </row>
    <row r="56" spans="1:5" ht="51" x14ac:dyDescent="0.2">
      <c r="A56" s="68" t="s">
        <v>91</v>
      </c>
      <c r="B56" s="5" t="s">
        <v>206</v>
      </c>
      <c r="C56" s="67">
        <v>3.52</v>
      </c>
      <c r="D56" s="6">
        <v>3.52</v>
      </c>
      <c r="E56" s="171">
        <f t="shared" si="1"/>
        <v>100</v>
      </c>
    </row>
    <row r="57" spans="1:5" ht="63.75" x14ac:dyDescent="0.2">
      <c r="A57" s="68" t="s">
        <v>92</v>
      </c>
      <c r="B57" s="5" t="s">
        <v>207</v>
      </c>
      <c r="C57" s="67">
        <v>289.60000000000002</v>
      </c>
      <c r="D57" s="6">
        <v>227.2</v>
      </c>
      <c r="E57" s="171">
        <f t="shared" si="1"/>
        <v>78.453038674033138</v>
      </c>
    </row>
    <row r="58" spans="1:5" ht="25.5" x14ac:dyDescent="0.2">
      <c r="A58" s="87" t="s">
        <v>94</v>
      </c>
      <c r="B58" s="88" t="s">
        <v>46</v>
      </c>
      <c r="C58" s="90">
        <f>C59</f>
        <v>14214.670899999999</v>
      </c>
      <c r="D58" s="90">
        <f>D59</f>
        <v>10883.024969999999</v>
      </c>
      <c r="E58" s="169">
        <f t="shared" si="1"/>
        <v>76.561920051205675</v>
      </c>
    </row>
    <row r="59" spans="1:5" ht="38.25" x14ac:dyDescent="0.2">
      <c r="A59" s="68" t="s">
        <v>95</v>
      </c>
      <c r="B59" s="5" t="s">
        <v>96</v>
      </c>
      <c r="C59" s="65">
        <v>14214.670899999999</v>
      </c>
      <c r="D59" s="6">
        <f>1174.07095+40.6+5668.35402+4000</f>
        <v>10883.024969999999</v>
      </c>
      <c r="E59" s="168">
        <f t="shared" si="1"/>
        <v>76.561920051205675</v>
      </c>
    </row>
    <row r="60" spans="1:5" ht="13.5" thickBot="1" x14ac:dyDescent="0.25">
      <c r="A60" s="91"/>
      <c r="B60" s="92" t="s">
        <v>97</v>
      </c>
      <c r="C60" s="93">
        <f>+C42+C8</f>
        <v>150290.67558999997</v>
      </c>
      <c r="D60" s="93">
        <f>+D42+D8</f>
        <v>123151.61225000001</v>
      </c>
      <c r="E60" s="172">
        <f t="shared" si="1"/>
        <v>81.942284021640432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6"/>
  <sheetViews>
    <sheetView tabSelected="1" workbookViewId="0">
      <selection activeCell="C4" sqref="C4:E4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21" t="s">
        <v>126</v>
      </c>
      <c r="D1" s="221"/>
      <c r="E1" s="221"/>
    </row>
    <row r="2" spans="1:5" ht="15" x14ac:dyDescent="0.2">
      <c r="C2" s="222" t="s">
        <v>437</v>
      </c>
      <c r="D2" s="222"/>
      <c r="E2" s="222"/>
    </row>
    <row r="3" spans="1:5" ht="15" x14ac:dyDescent="0.2">
      <c r="C3" s="223" t="s">
        <v>99</v>
      </c>
      <c r="D3" s="223"/>
      <c r="E3" s="223"/>
    </row>
    <row r="4" spans="1:5" ht="15" x14ac:dyDescent="0.2">
      <c r="C4" s="222" t="s">
        <v>475</v>
      </c>
      <c r="D4" s="222"/>
      <c r="E4" s="222"/>
    </row>
    <row r="7" spans="1:5" ht="12.75" customHeight="1" x14ac:dyDescent="0.2">
      <c r="A7" s="225" t="s">
        <v>127</v>
      </c>
      <c r="B7" s="225"/>
      <c r="C7" s="225"/>
      <c r="D7" s="226"/>
      <c r="E7" s="226"/>
    </row>
    <row r="8" spans="1:5" x14ac:dyDescent="0.2">
      <c r="A8" s="227" t="s">
        <v>211</v>
      </c>
      <c r="B8" s="226"/>
      <c r="C8" s="226"/>
      <c r="D8" s="226"/>
      <c r="E8" s="226"/>
    </row>
    <row r="9" spans="1:5" x14ac:dyDescent="0.2">
      <c r="A9" s="228"/>
      <c r="B9" s="228"/>
      <c r="C9" s="228"/>
      <c r="D9" s="228"/>
      <c r="E9" s="228"/>
    </row>
    <row r="10" spans="1:5" ht="14.25" customHeight="1" x14ac:dyDescent="0.2">
      <c r="A10" s="229" t="s">
        <v>134</v>
      </c>
      <c r="B10" s="224" t="s">
        <v>128</v>
      </c>
      <c r="C10" s="231" t="s">
        <v>438</v>
      </c>
      <c r="D10" s="231" t="s">
        <v>468</v>
      </c>
      <c r="E10" s="231" t="s">
        <v>410</v>
      </c>
    </row>
    <row r="11" spans="1:5" ht="42.75" customHeight="1" x14ac:dyDescent="0.2">
      <c r="A11" s="230"/>
      <c r="B11" s="224"/>
      <c r="C11" s="232"/>
      <c r="D11" s="232"/>
      <c r="E11" s="232"/>
    </row>
    <row r="12" spans="1:5" s="12" customFormat="1" ht="12.75" customHeight="1" x14ac:dyDescent="0.2">
      <c r="A12" s="101">
        <v>1</v>
      </c>
      <c r="B12" s="101">
        <v>2</v>
      </c>
      <c r="C12" s="101">
        <v>3</v>
      </c>
      <c r="D12" s="101">
        <v>4</v>
      </c>
      <c r="E12" s="101">
        <v>5</v>
      </c>
    </row>
    <row r="13" spans="1:5" ht="44.25" customHeight="1" x14ac:dyDescent="0.2">
      <c r="A13" s="102" t="s">
        <v>83</v>
      </c>
      <c r="B13" s="103" t="s">
        <v>130</v>
      </c>
      <c r="C13" s="104">
        <f>C14</f>
        <v>22709.5</v>
      </c>
      <c r="D13" s="104">
        <f>D14</f>
        <v>20438.55</v>
      </c>
      <c r="E13" s="104">
        <f t="shared" ref="E13:E18" si="0">D13/C13*100</f>
        <v>90</v>
      </c>
    </row>
    <row r="14" spans="1:5" ht="30" x14ac:dyDescent="0.2">
      <c r="A14" s="105" t="s">
        <v>83</v>
      </c>
      <c r="B14" s="13" t="s">
        <v>131</v>
      </c>
      <c r="C14" s="99">
        <f>'приложение 2 на 2022 '!C44</f>
        <v>22709.5</v>
      </c>
      <c r="D14" s="99">
        <f>'приложение 2 на 2022 '!D44</f>
        <v>20438.55</v>
      </c>
      <c r="E14" s="99">
        <f t="shared" si="0"/>
        <v>90</v>
      </c>
    </row>
    <row r="15" spans="1:5" ht="42.75" x14ac:dyDescent="0.2">
      <c r="A15" s="102" t="s">
        <v>220</v>
      </c>
      <c r="B15" s="103" t="s">
        <v>86</v>
      </c>
      <c r="C15" s="104">
        <f>C16+C17+C19+C20+C21+C22+C23+C24+C18</f>
        <v>84987.459690000003</v>
      </c>
      <c r="D15" s="104">
        <f>D16+D17+D19+D20+D21+D22+D23+D24+D18</f>
        <v>73803.228140000007</v>
      </c>
      <c r="E15" s="104">
        <f t="shared" si="0"/>
        <v>86.840139014866935</v>
      </c>
    </row>
    <row r="16" spans="1:5" ht="90" x14ac:dyDescent="0.2">
      <c r="A16" s="105" t="s">
        <v>87</v>
      </c>
      <c r="B16" s="13" t="s">
        <v>450</v>
      </c>
      <c r="C16" s="99">
        <f>'приложение 2 на 2022 '!C52</f>
        <v>2941.4189999999999</v>
      </c>
      <c r="D16" s="99">
        <f>'приложение 2 на 2022 '!D52</f>
        <v>2500.20649</v>
      </c>
      <c r="E16" s="99">
        <f t="shared" si="0"/>
        <v>85.000011559046854</v>
      </c>
    </row>
    <row r="17" spans="1:5" ht="45" x14ac:dyDescent="0.2">
      <c r="A17" s="105" t="s">
        <v>209</v>
      </c>
      <c r="B17" s="13" t="s">
        <v>218</v>
      </c>
      <c r="C17" s="99">
        <f>'приложение 2 на 2022 '!C54</f>
        <v>10329.361999999999</v>
      </c>
      <c r="D17" s="99">
        <f>'приложение 2 на 2022 '!D54</f>
        <v>10329.36254</v>
      </c>
      <c r="E17" s="99">
        <f t="shared" si="0"/>
        <v>100.00000522781562</v>
      </c>
    </row>
    <row r="18" spans="1:5" ht="180" x14ac:dyDescent="0.2">
      <c r="A18" s="105" t="s">
        <v>447</v>
      </c>
      <c r="B18" s="13" t="s">
        <v>448</v>
      </c>
      <c r="C18" s="99">
        <f>'приложение 2 на 2022 '!C53</f>
        <v>56521.839690000001</v>
      </c>
      <c r="D18" s="99">
        <f>'приложение 2 на 2022 '!D53</f>
        <v>49567.645210000002</v>
      </c>
      <c r="E18" s="99">
        <f t="shared" si="0"/>
        <v>87.69644704039888</v>
      </c>
    </row>
    <row r="19" spans="1:5" ht="15" x14ac:dyDescent="0.2">
      <c r="A19" s="105" t="s">
        <v>88</v>
      </c>
      <c r="B19" s="13" t="s">
        <v>212</v>
      </c>
      <c r="C19" s="99">
        <f>'приложение 2 на 2022 '!C47</f>
        <v>793.9</v>
      </c>
      <c r="D19" s="99">
        <f>'приложение 2 на 2022 '!D47</f>
        <v>396.94990000000001</v>
      </c>
      <c r="E19" s="99">
        <f t="shared" ref="E19:E24" si="1">D19/C19*100</f>
        <v>49.99998740395516</v>
      </c>
    </row>
    <row r="20" spans="1:5" ht="15" x14ac:dyDescent="0.2">
      <c r="A20" s="105" t="s">
        <v>88</v>
      </c>
      <c r="B20" s="13" t="s">
        <v>214</v>
      </c>
      <c r="C20" s="99">
        <f>'приложение 2 на 2022 '!C46</f>
        <v>1567.5</v>
      </c>
      <c r="D20" s="99">
        <f>'приложение 2 на 2022 '!D46</f>
        <v>1175.625</v>
      </c>
      <c r="E20" s="99">
        <f t="shared" si="1"/>
        <v>75</v>
      </c>
    </row>
    <row r="21" spans="1:5" ht="15" x14ac:dyDescent="0.2">
      <c r="A21" s="105" t="s">
        <v>88</v>
      </c>
      <c r="B21" s="13" t="s">
        <v>215</v>
      </c>
      <c r="C21" s="99">
        <f>'приложение 2 на 2022 '!C48</f>
        <v>3000</v>
      </c>
      <c r="D21" s="99">
        <f>'приложение 2 на 2022 '!D48</f>
        <v>0</v>
      </c>
      <c r="E21" s="99">
        <f t="shared" si="1"/>
        <v>0</v>
      </c>
    </row>
    <row r="22" spans="1:5" ht="15" x14ac:dyDescent="0.2">
      <c r="A22" s="105" t="s">
        <v>88</v>
      </c>
      <c r="B22" s="13" t="s">
        <v>216</v>
      </c>
      <c r="C22" s="99">
        <f>'приложение 2 на 2022 '!C49</f>
        <v>1054.9000000000001</v>
      </c>
      <c r="D22" s="99">
        <f>'приложение 2 на 2022 '!D49</f>
        <v>1054.9000000000001</v>
      </c>
      <c r="E22" s="99">
        <f t="shared" si="1"/>
        <v>100</v>
      </c>
    </row>
    <row r="23" spans="1:5" ht="15" x14ac:dyDescent="0.2">
      <c r="A23" s="105" t="s">
        <v>88</v>
      </c>
      <c r="B23" s="13" t="s">
        <v>213</v>
      </c>
      <c r="C23" s="99">
        <f>'приложение 2 на 2022 '!C50</f>
        <v>909.7</v>
      </c>
      <c r="D23" s="99">
        <f>'приложение 2 на 2022 '!D50</f>
        <v>909.7</v>
      </c>
      <c r="E23" s="99">
        <f t="shared" si="1"/>
        <v>100</v>
      </c>
    </row>
    <row r="24" spans="1:5" ht="15" x14ac:dyDescent="0.2">
      <c r="A24" s="105" t="s">
        <v>88</v>
      </c>
      <c r="B24" s="13" t="s">
        <v>217</v>
      </c>
      <c r="C24" s="99">
        <f>'приложение 2 на 2022 '!C51</f>
        <v>7868.8389999999999</v>
      </c>
      <c r="D24" s="99">
        <f>'приложение 2 на 2022 '!D51</f>
        <v>7868.8389999999999</v>
      </c>
      <c r="E24" s="99">
        <f t="shared" si="1"/>
        <v>100</v>
      </c>
    </row>
    <row r="25" spans="1:5" ht="30" x14ac:dyDescent="0.2">
      <c r="A25" s="106" t="s">
        <v>219</v>
      </c>
      <c r="B25" s="100" t="s">
        <v>90</v>
      </c>
      <c r="C25" s="104">
        <f>C26+C27</f>
        <v>293.12</v>
      </c>
      <c r="D25" s="104">
        <f>SUM(D26:D27)</f>
        <v>230.72</v>
      </c>
      <c r="E25" s="104">
        <f t="shared" ref="E25:E30" si="2">D25/C25*100</f>
        <v>78.711790393013104</v>
      </c>
    </row>
    <row r="26" spans="1:5" ht="42.6" customHeight="1" x14ac:dyDescent="0.2">
      <c r="A26" s="105" t="s">
        <v>91</v>
      </c>
      <c r="B26" s="13" t="s">
        <v>132</v>
      </c>
      <c r="C26" s="99">
        <f>'приложение 2 на 2022 '!C56</f>
        <v>3.52</v>
      </c>
      <c r="D26" s="99">
        <f>'приложение 2 на 2022 '!D56</f>
        <v>3.52</v>
      </c>
      <c r="E26" s="99">
        <f t="shared" si="2"/>
        <v>100</v>
      </c>
    </row>
    <row r="27" spans="1:5" ht="60" x14ac:dyDescent="0.2">
      <c r="A27" s="107" t="s">
        <v>263</v>
      </c>
      <c r="B27" s="107" t="s">
        <v>93</v>
      </c>
      <c r="C27" s="108">
        <f>'приложение 2 на 2022 '!C57</f>
        <v>289.60000000000002</v>
      </c>
      <c r="D27" s="108">
        <f>'приложение 2 на 2022 '!D57</f>
        <v>227.2</v>
      </c>
      <c r="E27" s="99">
        <f t="shared" si="2"/>
        <v>78.453038674033138</v>
      </c>
    </row>
    <row r="28" spans="1:5" ht="42.75" x14ac:dyDescent="0.2">
      <c r="A28" s="174" t="s">
        <v>95</v>
      </c>
      <c r="B28" s="175" t="s">
        <v>96</v>
      </c>
      <c r="C28" s="104">
        <f>SUM(C29:C29)</f>
        <v>14214.670899999999</v>
      </c>
      <c r="D28" s="104">
        <f>SUM(D29)</f>
        <v>10883.024969999999</v>
      </c>
      <c r="E28" s="104">
        <f t="shared" si="2"/>
        <v>76.561920051205675</v>
      </c>
    </row>
    <row r="29" spans="1:5" ht="45" x14ac:dyDescent="0.2">
      <c r="A29" s="111" t="s">
        <v>95</v>
      </c>
      <c r="B29" s="112" t="s">
        <v>96</v>
      </c>
      <c r="C29" s="113">
        <f>'приложение 2 на 2022 '!C59</f>
        <v>14214.670899999999</v>
      </c>
      <c r="D29" s="113">
        <f>'приложение 2 на 2022 '!D59</f>
        <v>10883.024969999999</v>
      </c>
      <c r="E29" s="113">
        <f t="shared" si="2"/>
        <v>76.561920051205675</v>
      </c>
    </row>
    <row r="30" spans="1:5" ht="14.25" x14ac:dyDescent="0.2">
      <c r="A30" s="109"/>
      <c r="B30" s="110" t="s">
        <v>133</v>
      </c>
      <c r="C30" s="104">
        <f>C28+C25+C15+C13</f>
        <v>122204.75059000001</v>
      </c>
      <c r="D30" s="104">
        <f>D28+D25+D15+D13</f>
        <v>105355.52311000001</v>
      </c>
      <c r="E30" s="104">
        <f t="shared" si="2"/>
        <v>86.212297477264542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B4" sqref="B4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 x14ac:dyDescent="0.3">
      <c r="B1" s="159" t="s">
        <v>444</v>
      </c>
      <c r="C1" s="159"/>
      <c r="D1" s="159"/>
    </row>
    <row r="2" spans="1:6" ht="18.75" x14ac:dyDescent="0.3">
      <c r="B2" s="160" t="s">
        <v>437</v>
      </c>
      <c r="C2" s="160"/>
      <c r="D2" s="160"/>
    </row>
    <row r="3" spans="1:6" ht="18.75" x14ac:dyDescent="0.3">
      <c r="B3" s="160" t="s">
        <v>99</v>
      </c>
      <c r="C3" s="160"/>
      <c r="D3" s="160"/>
    </row>
    <row r="4" spans="1:6" ht="18.75" x14ac:dyDescent="0.3">
      <c r="B4" s="160" t="s">
        <v>475</v>
      </c>
      <c r="C4" s="160"/>
      <c r="D4" s="160"/>
    </row>
    <row r="5" spans="1:6" ht="67.5" customHeight="1" thickBot="1" x14ac:dyDescent="0.25">
      <c r="A5" s="233" t="s">
        <v>221</v>
      </c>
      <c r="B5" s="233"/>
      <c r="C5" s="233"/>
      <c r="D5" s="233"/>
      <c r="E5" s="233"/>
      <c r="F5" s="233"/>
    </row>
    <row r="6" spans="1:6" ht="15.75" customHeight="1" x14ac:dyDescent="0.2">
      <c r="A6" s="234" t="s">
        <v>3</v>
      </c>
      <c r="B6" s="236" t="s">
        <v>135</v>
      </c>
      <c r="C6" s="236" t="s">
        <v>135</v>
      </c>
      <c r="D6" s="236" t="s">
        <v>136</v>
      </c>
      <c r="E6" s="236" t="s">
        <v>469</v>
      </c>
      <c r="F6" s="239" t="s">
        <v>410</v>
      </c>
    </row>
    <row r="7" spans="1:6" s="62" customFormat="1" ht="16.5" customHeight="1" x14ac:dyDescent="0.2">
      <c r="A7" s="235"/>
      <c r="B7" s="237"/>
      <c r="C7" s="237"/>
      <c r="D7" s="238"/>
      <c r="E7" s="238"/>
      <c r="F7" s="240"/>
    </row>
    <row r="8" spans="1:6" ht="19.5" customHeight="1" x14ac:dyDescent="0.2">
      <c r="A8" s="235"/>
      <c r="B8" s="237"/>
      <c r="C8" s="237"/>
      <c r="D8" s="238"/>
      <c r="E8" s="238"/>
      <c r="F8" s="240"/>
    </row>
    <row r="9" spans="1:6" ht="15.75" customHeight="1" x14ac:dyDescent="0.2">
      <c r="A9" s="20" t="s">
        <v>137</v>
      </c>
      <c r="B9" s="21" t="s">
        <v>5</v>
      </c>
      <c r="C9" s="21"/>
      <c r="D9" s="30">
        <f>SUM(D10:D14)</f>
        <v>17088.501800000002</v>
      </c>
      <c r="E9" s="30">
        <f>SUM(E10:E14)</f>
        <v>11325.720579999999</v>
      </c>
      <c r="F9" s="27">
        <f>(E9/D9)*100</f>
        <v>66.276849267148734</v>
      </c>
    </row>
    <row r="10" spans="1:6" ht="32.25" customHeight="1" x14ac:dyDescent="0.2">
      <c r="A10" s="78" t="s">
        <v>138</v>
      </c>
      <c r="B10" s="77"/>
      <c r="C10" s="77" t="s">
        <v>7</v>
      </c>
      <c r="D10" s="73">
        <f>'приложение 5'!G12</f>
        <v>200</v>
      </c>
      <c r="E10" s="73">
        <f>'приложение 5'!H12</f>
        <v>0</v>
      </c>
      <c r="F10" s="195">
        <f>(E10/D10)*100</f>
        <v>0</v>
      </c>
    </row>
    <row r="11" spans="1:6" ht="32.25" customHeight="1" x14ac:dyDescent="0.2">
      <c r="A11" s="78" t="s">
        <v>139</v>
      </c>
      <c r="B11" s="77"/>
      <c r="C11" s="77" t="s">
        <v>10</v>
      </c>
      <c r="D11" s="73">
        <f>'приложение 5'!G19</f>
        <v>15908.801800000001</v>
      </c>
      <c r="E11" s="73">
        <f>'приложение 5'!H19</f>
        <v>10773.9558</v>
      </c>
      <c r="F11" s="195">
        <f t="shared" ref="F11:F14" si="0">(E11/D11)*100</f>
        <v>67.723238591104945</v>
      </c>
    </row>
    <row r="12" spans="1:6" ht="20.25" customHeight="1" x14ac:dyDescent="0.2">
      <c r="A12" s="78" t="s">
        <v>46</v>
      </c>
      <c r="B12" s="77"/>
      <c r="C12" s="77" t="s">
        <v>47</v>
      </c>
      <c r="D12" s="73">
        <f>'приложение 5'!G46</f>
        <v>229.7</v>
      </c>
      <c r="E12" s="73">
        <f>'приложение 5'!H46</f>
        <v>172.27500000000001</v>
      </c>
      <c r="F12" s="195">
        <f t="shared" si="0"/>
        <v>75.000000000000014</v>
      </c>
    </row>
    <row r="13" spans="1:6" ht="30" customHeight="1" x14ac:dyDescent="0.2">
      <c r="A13" s="78" t="s">
        <v>140</v>
      </c>
      <c r="B13" s="77"/>
      <c r="C13" s="77" t="s">
        <v>15</v>
      </c>
      <c r="D13" s="73">
        <f>'приложение 5'!G57</f>
        <v>50</v>
      </c>
      <c r="E13" s="73">
        <f>'приложение 5'!H57</f>
        <v>0</v>
      </c>
      <c r="F13" s="195">
        <f t="shared" si="0"/>
        <v>0</v>
      </c>
    </row>
    <row r="14" spans="1:6" ht="16.5" customHeight="1" x14ac:dyDescent="0.25">
      <c r="A14" s="22" t="s">
        <v>18</v>
      </c>
      <c r="B14" s="23"/>
      <c r="C14" s="23" t="s">
        <v>17</v>
      </c>
      <c r="D14" s="25">
        <f>'приложение 5'!G64</f>
        <v>700</v>
      </c>
      <c r="E14" s="25">
        <f>'приложение 5'!H64</f>
        <v>379.48978</v>
      </c>
      <c r="F14" s="195">
        <f t="shared" si="0"/>
        <v>54.212825714285714</v>
      </c>
    </row>
    <row r="15" spans="1:6" ht="18.75" customHeight="1" x14ac:dyDescent="0.25">
      <c r="A15" s="20" t="s">
        <v>141</v>
      </c>
      <c r="B15" s="21" t="s">
        <v>106</v>
      </c>
      <c r="C15" s="26"/>
      <c r="D15" s="30">
        <f>+D16</f>
        <v>289.60000000000002</v>
      </c>
      <c r="E15" s="30">
        <f>+E16</f>
        <v>193.81101999999998</v>
      </c>
      <c r="F15" s="27">
        <f>(E15/D15)*100</f>
        <v>66.923694751381205</v>
      </c>
    </row>
    <row r="16" spans="1:6" ht="50.25" customHeight="1" x14ac:dyDescent="0.25">
      <c r="A16" s="22" t="s">
        <v>142</v>
      </c>
      <c r="B16" s="23"/>
      <c r="C16" s="55" t="s">
        <v>38</v>
      </c>
      <c r="D16" s="52">
        <f>'приложение 5'!G74</f>
        <v>289.60000000000002</v>
      </c>
      <c r="E16" s="52">
        <f>'приложение 5'!H74</f>
        <v>193.81101999999998</v>
      </c>
      <c r="F16" s="196">
        <f>(E16/D16)*100</f>
        <v>66.923694751381205</v>
      </c>
    </row>
    <row r="17" spans="1:6" ht="27" customHeight="1" x14ac:dyDescent="0.2">
      <c r="A17" s="20" t="s">
        <v>143</v>
      </c>
      <c r="B17" s="21" t="s">
        <v>30</v>
      </c>
      <c r="C17" s="21"/>
      <c r="D17" s="30">
        <f>D18</f>
        <v>200</v>
      </c>
      <c r="E17" s="30">
        <f>E18</f>
        <v>9.5</v>
      </c>
      <c r="F17" s="27">
        <f t="shared" ref="F17:F37" si="1">(E17/D17)*100</f>
        <v>4.75</v>
      </c>
    </row>
    <row r="18" spans="1:6" ht="24.75" customHeight="1" x14ac:dyDescent="0.25">
      <c r="A18" s="28" t="s">
        <v>109</v>
      </c>
      <c r="B18" s="29"/>
      <c r="C18" s="23" t="s">
        <v>43</v>
      </c>
      <c r="D18" s="25">
        <f>'приложение 5'!G82</f>
        <v>200</v>
      </c>
      <c r="E18" s="25">
        <f>'приложение 5'!H82</f>
        <v>9.5</v>
      </c>
      <c r="F18" s="24">
        <f t="shared" si="1"/>
        <v>4.75</v>
      </c>
    </row>
    <row r="19" spans="1:6" ht="15.75" customHeight="1" x14ac:dyDescent="0.25">
      <c r="A19" s="20" t="s">
        <v>144</v>
      </c>
      <c r="B19" s="21" t="s">
        <v>111</v>
      </c>
      <c r="C19" s="26"/>
      <c r="D19" s="30">
        <f>SUM(D20:D21)</f>
        <v>14643.135160000002</v>
      </c>
      <c r="E19" s="30">
        <f>SUM(E20:E21)</f>
        <v>12686.28152</v>
      </c>
      <c r="F19" s="27">
        <f t="shared" si="1"/>
        <v>86.636375211877777</v>
      </c>
    </row>
    <row r="20" spans="1:6" ht="17.25" customHeight="1" x14ac:dyDescent="0.25">
      <c r="A20" s="22" t="s">
        <v>145</v>
      </c>
      <c r="B20" s="23"/>
      <c r="C20" s="23" t="s">
        <v>31</v>
      </c>
      <c r="D20" s="161">
        <f>'приложение 5'!G90</f>
        <v>13838.135160000002</v>
      </c>
      <c r="E20" s="161">
        <f>'приложение 5'!H90</f>
        <v>12438.28152</v>
      </c>
      <c r="F20" s="31">
        <f t="shared" si="1"/>
        <v>89.884087531921452</v>
      </c>
    </row>
    <row r="21" spans="1:6" ht="15" customHeight="1" x14ac:dyDescent="0.25">
      <c r="A21" s="22" t="s">
        <v>113</v>
      </c>
      <c r="B21" s="23"/>
      <c r="C21" s="23" t="s">
        <v>19</v>
      </c>
      <c r="D21" s="161">
        <f>'приложение 5'!G108</f>
        <v>805</v>
      </c>
      <c r="E21" s="161">
        <f>'приложение 5'!H108</f>
        <v>248</v>
      </c>
      <c r="F21" s="31">
        <f t="shared" si="1"/>
        <v>30.807453416149066</v>
      </c>
    </row>
    <row r="22" spans="1:6" s="10" customFormat="1" ht="13.5" customHeight="1" x14ac:dyDescent="0.2">
      <c r="A22" s="32" t="s">
        <v>146</v>
      </c>
      <c r="B22" s="30" t="s">
        <v>32</v>
      </c>
      <c r="C22" s="30"/>
      <c r="D22" s="30">
        <f>SUM(D23:D25)</f>
        <v>109364.5288</v>
      </c>
      <c r="E22" s="30">
        <f>SUM(E23:E25)</f>
        <v>88093.831250000003</v>
      </c>
      <c r="F22" s="27">
        <f t="shared" si="1"/>
        <v>80.55064308017208</v>
      </c>
    </row>
    <row r="23" spans="1:6" ht="15" x14ac:dyDescent="0.25">
      <c r="A23" s="22" t="s">
        <v>115</v>
      </c>
      <c r="B23" s="23"/>
      <c r="C23" s="23" t="s">
        <v>20</v>
      </c>
      <c r="D23" s="161">
        <f>'приложение 5'!G118</f>
        <v>67736.55</v>
      </c>
      <c r="E23" s="161">
        <f>'приложение 5'!H118</f>
        <v>53075.380189999996</v>
      </c>
      <c r="F23" s="31">
        <f t="shared" si="1"/>
        <v>78.3556000268688</v>
      </c>
    </row>
    <row r="24" spans="1:6" ht="15" x14ac:dyDescent="0.25">
      <c r="A24" s="22" t="s">
        <v>116</v>
      </c>
      <c r="B24" s="23"/>
      <c r="C24" s="23" t="s">
        <v>39</v>
      </c>
      <c r="D24" s="161">
        <f>'приложение 5'!G150</f>
        <v>156.23000000000002</v>
      </c>
      <c r="E24" s="161">
        <f>'приложение 5'!H150</f>
        <v>111.25230999999999</v>
      </c>
      <c r="F24" s="31">
        <f t="shared" si="1"/>
        <v>71.210593355949541</v>
      </c>
    </row>
    <row r="25" spans="1:6" ht="15" x14ac:dyDescent="0.25">
      <c r="A25" s="22" t="s">
        <v>117</v>
      </c>
      <c r="B25" s="23"/>
      <c r="C25" s="23" t="s">
        <v>21</v>
      </c>
      <c r="D25" s="161">
        <f>'приложение 5'!G160</f>
        <v>41471.748799999994</v>
      </c>
      <c r="E25" s="161">
        <f>'приложение 5'!H160</f>
        <v>34907.198750000003</v>
      </c>
      <c r="F25" s="31">
        <f t="shared" si="1"/>
        <v>84.171031509527296</v>
      </c>
    </row>
    <row r="26" spans="1:6" s="10" customFormat="1" ht="14.45" customHeight="1" x14ac:dyDescent="0.2">
      <c r="A26" s="32" t="s">
        <v>147</v>
      </c>
      <c r="B26" s="30" t="s">
        <v>40</v>
      </c>
      <c r="C26" s="30"/>
      <c r="D26" s="30">
        <f>+D27</f>
        <v>860.67200000000003</v>
      </c>
      <c r="E26" s="30">
        <f>+E27</f>
        <v>524.68795999999998</v>
      </c>
      <c r="F26" s="27">
        <f t="shared" si="1"/>
        <v>60.962592021118375</v>
      </c>
    </row>
    <row r="27" spans="1:6" s="10" customFormat="1" ht="29.25" customHeight="1" x14ac:dyDescent="0.25">
      <c r="A27" s="72" t="s">
        <v>119</v>
      </c>
      <c r="B27" s="25"/>
      <c r="C27" s="73" t="s">
        <v>22</v>
      </c>
      <c r="D27" s="73">
        <f>'приложение 5'!G188</f>
        <v>860.67200000000003</v>
      </c>
      <c r="E27" s="73">
        <f>'приложение 5'!H188</f>
        <v>524.68795999999998</v>
      </c>
      <c r="F27" s="74">
        <f t="shared" si="1"/>
        <v>60.962592021118375</v>
      </c>
    </row>
    <row r="28" spans="1:6" ht="27.75" customHeight="1" x14ac:dyDescent="0.2">
      <c r="A28" s="20" t="s">
        <v>148</v>
      </c>
      <c r="B28" s="21" t="s">
        <v>23</v>
      </c>
      <c r="C28" s="21"/>
      <c r="D28" s="30">
        <f>D29</f>
        <v>11928.227999999999</v>
      </c>
      <c r="E28" s="30">
        <f t="shared" ref="E28" si="2">E29</f>
        <v>8279.9153100000003</v>
      </c>
      <c r="F28" s="27">
        <f t="shared" si="1"/>
        <v>69.41446214810783</v>
      </c>
    </row>
    <row r="29" spans="1:6" ht="15" x14ac:dyDescent="0.25">
      <c r="A29" s="33" t="s">
        <v>149</v>
      </c>
      <c r="B29" s="34"/>
      <c r="C29" s="23" t="s">
        <v>24</v>
      </c>
      <c r="D29" s="25">
        <f>'приложение 5'!G198</f>
        <v>11928.227999999999</v>
      </c>
      <c r="E29" s="25">
        <f>'приложение 5'!H198</f>
        <v>8279.9153100000003</v>
      </c>
      <c r="F29" s="24">
        <f t="shared" si="1"/>
        <v>69.41446214810783</v>
      </c>
    </row>
    <row r="30" spans="1:6" ht="15" x14ac:dyDescent="0.25">
      <c r="A30" s="20" t="s">
        <v>150</v>
      </c>
      <c r="B30" s="21" t="s">
        <v>29</v>
      </c>
      <c r="C30" s="26"/>
      <c r="D30" s="30">
        <f>SUM(D31:D31)</f>
        <v>861.96</v>
      </c>
      <c r="E30" s="30">
        <f>SUM(E31:E31)</f>
        <v>611.06299999999999</v>
      </c>
      <c r="F30" s="27">
        <f t="shared" si="1"/>
        <v>70.892268782774138</v>
      </c>
    </row>
    <row r="31" spans="1:6" s="18" customFormat="1" ht="35.25" customHeight="1" x14ac:dyDescent="0.2">
      <c r="A31" s="75" t="s">
        <v>151</v>
      </c>
      <c r="B31" s="76"/>
      <c r="C31" s="77" t="s">
        <v>26</v>
      </c>
      <c r="D31" s="73">
        <f>'приложение 5'!G214</f>
        <v>861.96</v>
      </c>
      <c r="E31" s="73">
        <f>'приложение 5'!H214</f>
        <v>611.06299999999999</v>
      </c>
      <c r="F31" s="74">
        <f t="shared" si="1"/>
        <v>70.892268782774138</v>
      </c>
    </row>
    <row r="32" spans="1:6" ht="27.75" customHeight="1" x14ac:dyDescent="0.2">
      <c r="A32" s="20" t="s">
        <v>152</v>
      </c>
      <c r="B32" s="21" t="s">
        <v>124</v>
      </c>
      <c r="C32" s="21"/>
      <c r="D32" s="30">
        <f>+D33</f>
        <v>1070.4000000000001</v>
      </c>
      <c r="E32" s="30">
        <f>E33</f>
        <v>747.61452999999995</v>
      </c>
      <c r="F32" s="27">
        <f t="shared" si="1"/>
        <v>69.844406763826598</v>
      </c>
    </row>
    <row r="33" spans="1:6" ht="15.75" customHeight="1" x14ac:dyDescent="0.25">
      <c r="A33" s="22" t="s">
        <v>153</v>
      </c>
      <c r="B33" s="23"/>
      <c r="C33" s="23" t="s">
        <v>45</v>
      </c>
      <c r="D33" s="25">
        <f>'приложение 5'!G222</f>
        <v>1070.4000000000001</v>
      </c>
      <c r="E33" s="25">
        <f>'приложение 5'!H222</f>
        <v>747.61452999999995</v>
      </c>
      <c r="F33" s="24">
        <f t="shared" si="1"/>
        <v>69.844406763826598</v>
      </c>
    </row>
    <row r="34" spans="1:6" ht="16.5" hidden="1" customHeight="1" x14ac:dyDescent="0.25">
      <c r="A34" s="22" t="s">
        <v>154</v>
      </c>
      <c r="B34" s="23" t="s">
        <v>155</v>
      </c>
      <c r="C34" s="23" t="s">
        <v>155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24" hidden="1" customHeight="1" thickBot="1" x14ac:dyDescent="0.3">
      <c r="A35" s="22" t="s">
        <v>156</v>
      </c>
      <c r="B35" s="23" t="s">
        <v>157</v>
      </c>
      <c r="C35" s="23" t="s">
        <v>157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ht="12.75" hidden="1" customHeight="1" thickBot="1" x14ac:dyDescent="0.3">
      <c r="A36" s="22" t="s">
        <v>158</v>
      </c>
      <c r="B36" s="23" t="s">
        <v>159</v>
      </c>
      <c r="C36" s="23" t="s">
        <v>159</v>
      </c>
      <c r="D36" s="25" t="e">
        <f>#REF!+#REF!+#REF!</f>
        <v>#REF!</v>
      </c>
      <c r="E36" s="25" t="e">
        <f>D36+#REF!+#REF!</f>
        <v>#REF!</v>
      </c>
      <c r="F36" s="24" t="e">
        <f t="shared" si="1"/>
        <v>#REF!</v>
      </c>
    </row>
    <row r="37" spans="1:6" s="10" customFormat="1" ht="16.5" customHeight="1" thickBot="1" x14ac:dyDescent="0.25">
      <c r="A37" s="35" t="s">
        <v>160</v>
      </c>
      <c r="B37" s="36"/>
      <c r="C37" s="36"/>
      <c r="D37" s="162">
        <f>D32+D30+D28+D26+D22+D19+D17+D15+D9</f>
        <v>156307.02575999999</v>
      </c>
      <c r="E37" s="162">
        <f>++E28+E26+E22+E17+E9+E32+E19+E30+E15</f>
        <v>122472.42517</v>
      </c>
      <c r="F37" s="37">
        <f t="shared" si="1"/>
        <v>78.353755740992099</v>
      </c>
    </row>
    <row r="38" spans="1:6" ht="13.5" hidden="1" customHeight="1" thickBot="1" x14ac:dyDescent="0.25">
      <c r="A38" s="38" t="s">
        <v>161</v>
      </c>
      <c r="B38" s="39"/>
      <c r="C38" s="39"/>
      <c r="D38" s="39"/>
    </row>
    <row r="39" spans="1:6" s="42" customFormat="1" ht="12.75" hidden="1" customHeight="1" x14ac:dyDescent="0.2">
      <c r="A39" s="40" t="s">
        <v>162</v>
      </c>
      <c r="B39" s="41"/>
      <c r="C39" s="41"/>
      <c r="D39" s="41"/>
    </row>
    <row r="40" spans="1:6" ht="7.5" customHeight="1" x14ac:dyDescent="0.2"/>
    <row r="41" spans="1:6" ht="12.75" customHeight="1" x14ac:dyDescent="0.25">
      <c r="A41" s="43"/>
    </row>
    <row r="42" spans="1:6" ht="15" customHeight="1" x14ac:dyDescent="0.2">
      <c r="A42" s="44"/>
    </row>
    <row r="43" spans="1:6" ht="15" customHeight="1" x14ac:dyDescent="0.2">
      <c r="A43" s="44"/>
    </row>
    <row r="44" spans="1:6" ht="15" customHeight="1" x14ac:dyDescent="0.25">
      <c r="A44" s="45"/>
    </row>
    <row r="45" spans="1:6" ht="15" customHeight="1" x14ac:dyDescent="0.25">
      <c r="A45" s="46"/>
    </row>
    <row r="46" spans="1:6" ht="12.75" customHeight="1" x14ac:dyDescent="0.25">
      <c r="A46" s="47"/>
    </row>
    <row r="47" spans="1:6" ht="12.75" customHeight="1" x14ac:dyDescent="0.25">
      <c r="A47" s="47"/>
    </row>
    <row r="49" spans="1:1" ht="15" x14ac:dyDescent="0.25">
      <c r="A49" s="47"/>
    </row>
    <row r="50" spans="1:1" ht="15" x14ac:dyDescent="0.25">
      <c r="A50" s="46"/>
    </row>
    <row r="51" spans="1:1" ht="15" x14ac:dyDescent="0.25">
      <c r="A51" s="47"/>
    </row>
    <row r="52" spans="1:1" ht="15" x14ac:dyDescent="0.25">
      <c r="A52" s="47"/>
    </row>
    <row r="54" spans="1:1" ht="15" x14ac:dyDescent="0.25">
      <c r="A54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41"/>
  <sheetViews>
    <sheetView zoomScaleNormal="100" workbookViewId="0">
      <selection activeCell="F4" sqref="F4:H4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4" customWidth="1"/>
    <col min="7" max="7" width="13.5703125" style="194" customWidth="1"/>
    <col min="8" max="8" width="16" style="194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8" x14ac:dyDescent="0.25">
      <c r="A1" s="2"/>
      <c r="B1" s="2"/>
      <c r="C1" s="2"/>
      <c r="D1" s="2"/>
      <c r="E1" s="2"/>
      <c r="F1" s="244" t="s">
        <v>440</v>
      </c>
      <c r="G1" s="245"/>
      <c r="H1" s="245"/>
    </row>
    <row r="2" spans="1:10" ht="18" x14ac:dyDescent="0.25">
      <c r="A2" s="2"/>
      <c r="B2" s="2"/>
      <c r="C2" s="2"/>
      <c r="D2" s="2"/>
      <c r="E2" s="2"/>
      <c r="F2" s="244" t="s">
        <v>437</v>
      </c>
      <c r="G2" s="245"/>
      <c r="H2" s="245"/>
    </row>
    <row r="3" spans="1:10" ht="18" x14ac:dyDescent="0.25">
      <c r="A3" s="2"/>
      <c r="B3" s="2"/>
      <c r="C3" s="2"/>
      <c r="D3" s="2"/>
      <c r="E3" s="2"/>
      <c r="F3" s="244" t="s">
        <v>99</v>
      </c>
      <c r="G3" s="245"/>
      <c r="H3" s="245"/>
    </row>
    <row r="4" spans="1:10" ht="18" x14ac:dyDescent="0.25">
      <c r="A4" s="2"/>
      <c r="B4" s="2"/>
      <c r="C4" s="2"/>
      <c r="D4" s="2"/>
      <c r="E4" s="2"/>
      <c r="F4" s="244" t="s">
        <v>475</v>
      </c>
      <c r="G4" s="245"/>
      <c r="H4" s="245"/>
    </row>
    <row r="5" spans="1:10" ht="18.75" customHeight="1" x14ac:dyDescent="0.2">
      <c r="A5" s="246" t="s">
        <v>264</v>
      </c>
      <c r="B5" s="246"/>
      <c r="C5" s="246"/>
      <c r="D5" s="246"/>
      <c r="E5" s="246"/>
      <c r="F5" s="246"/>
      <c r="G5" s="246"/>
      <c r="H5" s="246"/>
    </row>
    <row r="6" spans="1:10" ht="18.75" customHeight="1" x14ac:dyDescent="0.2">
      <c r="A6" s="247"/>
      <c r="B6" s="247"/>
      <c r="C6" s="247"/>
      <c r="D6" s="247"/>
      <c r="E6" s="247"/>
      <c r="F6" s="247"/>
      <c r="G6" s="247"/>
      <c r="H6" s="247"/>
    </row>
    <row r="7" spans="1:10" x14ac:dyDescent="0.2">
      <c r="A7" s="241" t="s">
        <v>165</v>
      </c>
      <c r="B7" s="241" t="s">
        <v>265</v>
      </c>
      <c r="C7" s="241" t="s">
        <v>2</v>
      </c>
      <c r="D7" s="241" t="s">
        <v>1</v>
      </c>
      <c r="E7" s="241" t="s">
        <v>266</v>
      </c>
      <c r="F7" s="241" t="s">
        <v>199</v>
      </c>
      <c r="G7" s="242" t="s">
        <v>470</v>
      </c>
      <c r="H7" s="243" t="s">
        <v>410</v>
      </c>
    </row>
    <row r="8" spans="1:10" ht="17.25" customHeight="1" x14ac:dyDescent="0.2">
      <c r="A8" s="241" t="s">
        <v>165</v>
      </c>
      <c r="B8" s="241" t="s">
        <v>265</v>
      </c>
      <c r="C8" s="241" t="s">
        <v>267</v>
      </c>
      <c r="D8" s="241" t="s">
        <v>268</v>
      </c>
      <c r="E8" s="241"/>
      <c r="F8" s="241"/>
      <c r="G8" s="242" t="s">
        <v>129</v>
      </c>
      <c r="H8" s="243" t="s">
        <v>129</v>
      </c>
    </row>
    <row r="9" spans="1:10" ht="31.5" x14ac:dyDescent="0.25">
      <c r="A9" s="114" t="s">
        <v>178</v>
      </c>
      <c r="B9" s="114" t="s">
        <v>174</v>
      </c>
      <c r="C9" s="114"/>
      <c r="D9" s="114"/>
      <c r="E9" s="115" t="s">
        <v>6</v>
      </c>
      <c r="F9" s="116">
        <f>F10+F17+F50+F58+F64</f>
        <v>17088.501800000002</v>
      </c>
      <c r="G9" s="116">
        <f>G10+G17+G50+G58+G64</f>
        <v>11325.72494</v>
      </c>
      <c r="H9" s="116">
        <f>G9/F9*100</f>
        <v>66.276874781380769</v>
      </c>
      <c r="J9" s="3"/>
    </row>
    <row r="10" spans="1:10" ht="94.5" x14ac:dyDescent="0.25">
      <c r="A10" s="128" t="s">
        <v>178</v>
      </c>
      <c r="B10" s="128" t="s">
        <v>186</v>
      </c>
      <c r="C10" s="128"/>
      <c r="D10" s="128"/>
      <c r="E10" s="129" t="s">
        <v>8</v>
      </c>
      <c r="F10" s="130">
        <f t="shared" ref="F10:G15" si="0">F11</f>
        <v>200</v>
      </c>
      <c r="G10" s="130">
        <f>G11</f>
        <v>0</v>
      </c>
      <c r="H10" s="130">
        <f>G10/F10*100</f>
        <v>0</v>
      </c>
      <c r="J10" s="3"/>
    </row>
    <row r="11" spans="1:10" ht="31.5" x14ac:dyDescent="0.25">
      <c r="A11" s="117" t="s">
        <v>178</v>
      </c>
      <c r="B11" s="117" t="s">
        <v>186</v>
      </c>
      <c r="C11" s="117" t="s">
        <v>269</v>
      </c>
      <c r="D11" s="117"/>
      <c r="E11" s="118" t="s">
        <v>270</v>
      </c>
      <c r="F11" s="119">
        <f t="shared" si="0"/>
        <v>200</v>
      </c>
      <c r="G11" s="119">
        <f t="shared" si="0"/>
        <v>0</v>
      </c>
      <c r="H11" s="119">
        <f t="shared" ref="H11:H77" si="1">G11/F11*100</f>
        <v>0</v>
      </c>
    </row>
    <row r="12" spans="1:10" ht="31.5" x14ac:dyDescent="0.25">
      <c r="A12" s="117" t="s">
        <v>178</v>
      </c>
      <c r="B12" s="117" t="s">
        <v>186</v>
      </c>
      <c r="C12" s="117" t="s">
        <v>271</v>
      </c>
      <c r="D12" s="117"/>
      <c r="E12" s="118" t="s">
        <v>272</v>
      </c>
      <c r="F12" s="119">
        <f t="shared" si="0"/>
        <v>200</v>
      </c>
      <c r="G12" s="119">
        <f t="shared" si="0"/>
        <v>0</v>
      </c>
      <c r="H12" s="119">
        <f t="shared" si="1"/>
        <v>0</v>
      </c>
    </row>
    <row r="13" spans="1:10" ht="31.5" x14ac:dyDescent="0.25">
      <c r="A13" s="117" t="s">
        <v>178</v>
      </c>
      <c r="B13" s="117" t="s">
        <v>186</v>
      </c>
      <c r="C13" s="117" t="s">
        <v>273</v>
      </c>
      <c r="D13" s="117"/>
      <c r="E13" s="118" t="s">
        <v>274</v>
      </c>
      <c r="F13" s="119">
        <f t="shared" si="0"/>
        <v>200</v>
      </c>
      <c r="G13" s="119">
        <f t="shared" ref="G13" si="2">G14</f>
        <v>0</v>
      </c>
      <c r="H13" s="119">
        <f t="shared" si="1"/>
        <v>0</v>
      </c>
    </row>
    <row r="14" spans="1:10" ht="63" x14ac:dyDescent="0.25">
      <c r="A14" s="117" t="s">
        <v>178</v>
      </c>
      <c r="B14" s="117" t="s">
        <v>186</v>
      </c>
      <c r="C14" s="117" t="s">
        <v>275</v>
      </c>
      <c r="D14" s="117"/>
      <c r="E14" s="118" t="s">
        <v>276</v>
      </c>
      <c r="F14" s="119">
        <f t="shared" si="0"/>
        <v>200</v>
      </c>
      <c r="G14" s="119">
        <f t="shared" ref="G14" si="3">G15</f>
        <v>0</v>
      </c>
      <c r="H14" s="119">
        <f t="shared" si="1"/>
        <v>0</v>
      </c>
    </row>
    <row r="15" spans="1:10" ht="47.25" x14ac:dyDescent="0.25">
      <c r="A15" s="117" t="s">
        <v>178</v>
      </c>
      <c r="B15" s="117" t="s">
        <v>186</v>
      </c>
      <c r="C15" s="117" t="s">
        <v>222</v>
      </c>
      <c r="D15" s="117"/>
      <c r="E15" s="118" t="s">
        <v>277</v>
      </c>
      <c r="F15" s="119">
        <f t="shared" si="0"/>
        <v>200</v>
      </c>
      <c r="G15" s="119">
        <f t="shared" ref="G15" si="4">G16</f>
        <v>0</v>
      </c>
      <c r="H15" s="119">
        <f t="shared" si="1"/>
        <v>0</v>
      </c>
    </row>
    <row r="16" spans="1:10" ht="47.25" x14ac:dyDescent="0.25">
      <c r="A16" s="122" t="s">
        <v>178</v>
      </c>
      <c r="B16" s="122" t="s">
        <v>186</v>
      </c>
      <c r="C16" s="122" t="s">
        <v>222</v>
      </c>
      <c r="D16" s="122" t="s">
        <v>9</v>
      </c>
      <c r="E16" s="123" t="s">
        <v>278</v>
      </c>
      <c r="F16" s="124">
        <v>200</v>
      </c>
      <c r="G16" s="124">
        <v>0</v>
      </c>
      <c r="H16" s="124">
        <f t="shared" si="1"/>
        <v>0</v>
      </c>
    </row>
    <row r="17" spans="1:8" ht="94.5" x14ac:dyDescent="0.25">
      <c r="A17" s="135" t="s">
        <v>178</v>
      </c>
      <c r="B17" s="135" t="s">
        <v>175</v>
      </c>
      <c r="C17" s="135"/>
      <c r="D17" s="135"/>
      <c r="E17" s="136" t="s">
        <v>11</v>
      </c>
      <c r="F17" s="137">
        <f>F18</f>
        <v>15908.801800000001</v>
      </c>
      <c r="G17" s="137">
        <f t="shared" ref="G17" si="5">G18</f>
        <v>10773.960160000001</v>
      </c>
      <c r="H17" s="130">
        <f t="shared" si="1"/>
        <v>67.723265997317284</v>
      </c>
    </row>
    <row r="18" spans="1:8" ht="31.5" x14ac:dyDescent="0.25">
      <c r="A18" s="132" t="s">
        <v>178</v>
      </c>
      <c r="B18" s="132" t="s">
        <v>175</v>
      </c>
      <c r="C18" s="132" t="s">
        <v>269</v>
      </c>
      <c r="D18" s="132"/>
      <c r="E18" s="133" t="s">
        <v>270</v>
      </c>
      <c r="F18" s="134">
        <f>F19+F45</f>
        <v>15908.801800000001</v>
      </c>
      <c r="G18" s="134">
        <f>G19+G45</f>
        <v>10773.960160000001</v>
      </c>
      <c r="H18" s="119">
        <f t="shared" si="1"/>
        <v>67.723265997317284</v>
      </c>
    </row>
    <row r="19" spans="1:8" ht="31.5" x14ac:dyDescent="0.25">
      <c r="A19" s="132" t="s">
        <v>178</v>
      </c>
      <c r="B19" s="132" t="s">
        <v>175</v>
      </c>
      <c r="C19" s="132" t="s">
        <v>271</v>
      </c>
      <c r="D19" s="132"/>
      <c r="E19" s="133" t="s">
        <v>272</v>
      </c>
      <c r="F19" s="134">
        <f>F20+F32</f>
        <v>15808.801800000001</v>
      </c>
      <c r="G19" s="134">
        <f t="shared" ref="G19" si="6">G20+G32</f>
        <v>10745.960160000001</v>
      </c>
      <c r="H19" s="119">
        <f t="shared" si="1"/>
        <v>67.974539095050204</v>
      </c>
    </row>
    <row r="20" spans="1:8" ht="47.25" x14ac:dyDescent="0.25">
      <c r="A20" s="132" t="s">
        <v>178</v>
      </c>
      <c r="B20" s="132" t="s">
        <v>175</v>
      </c>
      <c r="C20" s="132" t="s">
        <v>279</v>
      </c>
      <c r="D20" s="132"/>
      <c r="E20" s="133" t="s">
        <v>280</v>
      </c>
      <c r="F20" s="134">
        <f>F21</f>
        <v>3172.8018000000002</v>
      </c>
      <c r="G20" s="134">
        <f t="shared" ref="G20" si="7">G21</f>
        <v>2263.3913399999997</v>
      </c>
      <c r="H20" s="119">
        <f t="shared" si="1"/>
        <v>71.337306351755075</v>
      </c>
    </row>
    <row r="21" spans="1:8" ht="31.5" x14ac:dyDescent="0.25">
      <c r="A21" s="132" t="s">
        <v>178</v>
      </c>
      <c r="B21" s="132" t="s">
        <v>175</v>
      </c>
      <c r="C21" s="132" t="s">
        <v>281</v>
      </c>
      <c r="D21" s="132"/>
      <c r="E21" s="133" t="s">
        <v>282</v>
      </c>
      <c r="F21" s="134">
        <f>F22+F28+F30</f>
        <v>3172.8018000000002</v>
      </c>
      <c r="G21" s="134">
        <f t="shared" ref="G21" si="8">G22+G28+G30</f>
        <v>2263.3913399999997</v>
      </c>
      <c r="H21" s="119">
        <f t="shared" si="1"/>
        <v>71.337306351755075</v>
      </c>
    </row>
    <row r="22" spans="1:8" ht="31.5" x14ac:dyDescent="0.25">
      <c r="A22" s="132" t="s">
        <v>178</v>
      </c>
      <c r="B22" s="132" t="s">
        <v>175</v>
      </c>
      <c r="C22" s="132" t="s">
        <v>223</v>
      </c>
      <c r="D22" s="132"/>
      <c r="E22" s="133" t="s">
        <v>272</v>
      </c>
      <c r="F22" s="134">
        <f>SUM(F23:F27)</f>
        <v>3099.2818000000002</v>
      </c>
      <c r="G22" s="134">
        <f>SUM(G23:G27)</f>
        <v>2259.8713399999997</v>
      </c>
      <c r="H22" s="119">
        <f t="shared" si="1"/>
        <v>72.915968467275206</v>
      </c>
    </row>
    <row r="23" spans="1:8" ht="47.25" x14ac:dyDescent="0.25">
      <c r="A23" s="132" t="s">
        <v>178</v>
      </c>
      <c r="B23" s="132" t="s">
        <v>175</v>
      </c>
      <c r="C23" s="132" t="s">
        <v>223</v>
      </c>
      <c r="D23" s="132" t="s">
        <v>35</v>
      </c>
      <c r="E23" s="133" t="s">
        <v>183</v>
      </c>
      <c r="F23" s="134">
        <v>788.92</v>
      </c>
      <c r="G23" s="134">
        <v>467.35861999999997</v>
      </c>
      <c r="H23" s="119">
        <f t="shared" si="1"/>
        <v>59.240305734421739</v>
      </c>
    </row>
    <row r="24" spans="1:8" ht="15.75" x14ac:dyDescent="0.25">
      <c r="A24" s="132" t="s">
        <v>178</v>
      </c>
      <c r="B24" s="132" t="s">
        <v>175</v>
      </c>
      <c r="C24" s="132" t="s">
        <v>223</v>
      </c>
      <c r="D24" s="132" t="s">
        <v>13</v>
      </c>
      <c r="E24" s="133" t="s">
        <v>173</v>
      </c>
      <c r="F24" s="134">
        <v>1664.88</v>
      </c>
      <c r="G24" s="134">
        <v>1461.1178199999999</v>
      </c>
      <c r="H24" s="119">
        <f t="shared" si="1"/>
        <v>87.76114915189082</v>
      </c>
    </row>
    <row r="25" spans="1:8" ht="15.75" x14ac:dyDescent="0.25">
      <c r="A25" s="132" t="s">
        <v>178</v>
      </c>
      <c r="B25" s="132" t="s">
        <v>175</v>
      </c>
      <c r="C25" s="132" t="s">
        <v>223</v>
      </c>
      <c r="D25" s="132" t="s">
        <v>168</v>
      </c>
      <c r="E25" s="133" t="s">
        <v>181</v>
      </c>
      <c r="F25" s="134">
        <v>580</v>
      </c>
      <c r="G25" s="134">
        <v>304.19510000000002</v>
      </c>
      <c r="H25" s="119">
        <f t="shared" si="1"/>
        <v>52.447431034482761</v>
      </c>
    </row>
    <row r="26" spans="1:8" ht="15.75" x14ac:dyDescent="0.25">
      <c r="A26" s="132" t="s">
        <v>178</v>
      </c>
      <c r="B26" s="132" t="s">
        <v>175</v>
      </c>
      <c r="C26" s="132" t="s">
        <v>223</v>
      </c>
      <c r="D26" s="132" t="s">
        <v>42</v>
      </c>
      <c r="E26" s="133" t="s">
        <v>41</v>
      </c>
      <c r="F26" s="134">
        <v>50</v>
      </c>
      <c r="G26" s="134">
        <v>11.718</v>
      </c>
      <c r="H26" s="119">
        <f t="shared" si="1"/>
        <v>23.436</v>
      </c>
    </row>
    <row r="27" spans="1:8" ht="15.75" x14ac:dyDescent="0.25">
      <c r="A27" s="132" t="s">
        <v>178</v>
      </c>
      <c r="B27" s="132" t="s">
        <v>175</v>
      </c>
      <c r="C27" s="132" t="s">
        <v>223</v>
      </c>
      <c r="D27" s="132" t="s">
        <v>383</v>
      </c>
      <c r="E27" s="133" t="s">
        <v>399</v>
      </c>
      <c r="F27" s="134">
        <v>15.4818</v>
      </c>
      <c r="G27" s="134">
        <v>15.4818</v>
      </c>
      <c r="H27" s="119">
        <f t="shared" si="1"/>
        <v>100</v>
      </c>
    </row>
    <row r="28" spans="1:8" ht="31.5" x14ac:dyDescent="0.25">
      <c r="A28" s="132" t="s">
        <v>178</v>
      </c>
      <c r="B28" s="132" t="s">
        <v>175</v>
      </c>
      <c r="C28" s="132" t="s">
        <v>224</v>
      </c>
      <c r="D28" s="132"/>
      <c r="E28" s="133" t="s">
        <v>283</v>
      </c>
      <c r="F28" s="134">
        <f>F29</f>
        <v>70</v>
      </c>
      <c r="G28" s="134">
        <f>G29</f>
        <v>0</v>
      </c>
      <c r="H28" s="119">
        <f t="shared" si="1"/>
        <v>0</v>
      </c>
    </row>
    <row r="29" spans="1:8" ht="15.75" x14ac:dyDescent="0.25">
      <c r="A29" s="132" t="s">
        <v>178</v>
      </c>
      <c r="B29" s="132" t="s">
        <v>175</v>
      </c>
      <c r="C29" s="132" t="s">
        <v>224</v>
      </c>
      <c r="D29" s="132" t="s">
        <v>13</v>
      </c>
      <c r="E29" s="133" t="s">
        <v>173</v>
      </c>
      <c r="F29" s="134">
        <v>70</v>
      </c>
      <c r="G29" s="134">
        <v>0</v>
      </c>
      <c r="H29" s="119">
        <f t="shared" si="1"/>
        <v>0</v>
      </c>
    </row>
    <row r="30" spans="1:8" ht="31.5" x14ac:dyDescent="0.25">
      <c r="A30" s="132" t="s">
        <v>178</v>
      </c>
      <c r="B30" s="132" t="s">
        <v>175</v>
      </c>
      <c r="C30" s="132" t="s">
        <v>225</v>
      </c>
      <c r="D30" s="132"/>
      <c r="E30" s="133" t="s">
        <v>284</v>
      </c>
      <c r="F30" s="134">
        <f>F31</f>
        <v>3.52</v>
      </c>
      <c r="G30" s="134">
        <f>G31</f>
        <v>3.52</v>
      </c>
      <c r="H30" s="119">
        <f t="shared" si="1"/>
        <v>100</v>
      </c>
    </row>
    <row r="31" spans="1:8" ht="15.75" x14ac:dyDescent="0.25">
      <c r="A31" s="132" t="s">
        <v>178</v>
      </c>
      <c r="B31" s="132" t="s">
        <v>175</v>
      </c>
      <c r="C31" s="132" t="s">
        <v>225</v>
      </c>
      <c r="D31" s="132" t="s">
        <v>13</v>
      </c>
      <c r="E31" s="133" t="s">
        <v>173</v>
      </c>
      <c r="F31" s="134">
        <v>3.52</v>
      </c>
      <c r="G31" s="134">
        <v>3.52</v>
      </c>
      <c r="H31" s="119">
        <f t="shared" si="1"/>
        <v>100</v>
      </c>
    </row>
    <row r="32" spans="1:8" ht="31.5" x14ac:dyDescent="0.25">
      <c r="A32" s="135" t="s">
        <v>178</v>
      </c>
      <c r="B32" s="135" t="s">
        <v>175</v>
      </c>
      <c r="C32" s="135" t="s">
        <v>273</v>
      </c>
      <c r="D32" s="135"/>
      <c r="E32" s="136" t="s">
        <v>274</v>
      </c>
      <c r="F32" s="137">
        <f>F33+F41</f>
        <v>12636</v>
      </c>
      <c r="G32" s="137">
        <f t="shared" ref="G32" si="9">G33+G41</f>
        <v>8482.5688200000004</v>
      </c>
      <c r="H32" s="127">
        <f t="shared" si="1"/>
        <v>67.130174264007607</v>
      </c>
    </row>
    <row r="33" spans="1:8" ht="31.5" x14ac:dyDescent="0.25">
      <c r="A33" s="135" t="s">
        <v>178</v>
      </c>
      <c r="B33" s="135" t="s">
        <v>175</v>
      </c>
      <c r="C33" s="135" t="s">
        <v>285</v>
      </c>
      <c r="D33" s="135"/>
      <c r="E33" s="136" t="s">
        <v>286</v>
      </c>
      <c r="F33" s="137">
        <f>F34+F37</f>
        <v>11203</v>
      </c>
      <c r="G33" s="137">
        <f t="shared" ref="G33" si="10">G34+G37</f>
        <v>7538.2958799999997</v>
      </c>
      <c r="H33" s="127">
        <f t="shared" si="1"/>
        <v>67.28818959207355</v>
      </c>
    </row>
    <row r="34" spans="1:8" ht="31.5" x14ac:dyDescent="0.25">
      <c r="A34" s="135" t="s">
        <v>178</v>
      </c>
      <c r="B34" s="135" t="s">
        <v>175</v>
      </c>
      <c r="C34" s="135" t="s">
        <v>226</v>
      </c>
      <c r="D34" s="135"/>
      <c r="E34" s="136" t="s">
        <v>286</v>
      </c>
      <c r="F34" s="137">
        <f>F35+F36</f>
        <v>9380</v>
      </c>
      <c r="G34" s="137">
        <f>G35+G36</f>
        <v>6358.7295099999992</v>
      </c>
      <c r="H34" s="127">
        <f t="shared" si="1"/>
        <v>67.790293283582088</v>
      </c>
    </row>
    <row r="35" spans="1:8" ht="31.5" x14ac:dyDescent="0.25">
      <c r="A35" s="132" t="s">
        <v>178</v>
      </c>
      <c r="B35" s="132" t="s">
        <v>175</v>
      </c>
      <c r="C35" s="132" t="s">
        <v>226</v>
      </c>
      <c r="D35" s="132" t="s">
        <v>12</v>
      </c>
      <c r="E35" s="133" t="s">
        <v>194</v>
      </c>
      <c r="F35" s="134">
        <v>7200</v>
      </c>
      <c r="G35" s="134">
        <v>4958.2177199999996</v>
      </c>
      <c r="H35" s="119">
        <f t="shared" si="1"/>
        <v>68.86413499999999</v>
      </c>
    </row>
    <row r="36" spans="1:8" ht="78.75" x14ac:dyDescent="0.25">
      <c r="A36" s="132" t="s">
        <v>178</v>
      </c>
      <c r="B36" s="132" t="s">
        <v>175</v>
      </c>
      <c r="C36" s="132" t="s">
        <v>226</v>
      </c>
      <c r="D36" s="132" t="s">
        <v>34</v>
      </c>
      <c r="E36" s="133" t="s">
        <v>193</v>
      </c>
      <c r="F36" s="134">
        <v>2180</v>
      </c>
      <c r="G36" s="134">
        <v>1400.51179</v>
      </c>
      <c r="H36" s="119">
        <f t="shared" si="1"/>
        <v>64.243660091743109</v>
      </c>
    </row>
    <row r="37" spans="1:8" ht="31.5" x14ac:dyDescent="0.25">
      <c r="A37" s="135" t="s">
        <v>178</v>
      </c>
      <c r="B37" s="135" t="s">
        <v>175</v>
      </c>
      <c r="C37" s="135" t="s">
        <v>227</v>
      </c>
      <c r="D37" s="135"/>
      <c r="E37" s="136" t="s">
        <v>287</v>
      </c>
      <c r="F37" s="137">
        <f>F38+F40+F39</f>
        <v>1823</v>
      </c>
      <c r="G37" s="137">
        <f>G38+G40+G39</f>
        <v>1179.56637</v>
      </c>
      <c r="H37" s="127">
        <f t="shared" si="1"/>
        <v>64.704682940208443</v>
      </c>
    </row>
    <row r="38" spans="1:8" ht="31.5" x14ac:dyDescent="0.25">
      <c r="A38" s="132" t="s">
        <v>178</v>
      </c>
      <c r="B38" s="132" t="s">
        <v>175</v>
      </c>
      <c r="C38" s="132" t="s">
        <v>227</v>
      </c>
      <c r="D38" s="132" t="s">
        <v>12</v>
      </c>
      <c r="E38" s="133" t="s">
        <v>194</v>
      </c>
      <c r="F38" s="134">
        <v>1338.1559999999999</v>
      </c>
      <c r="G38" s="134">
        <v>866.06530999999995</v>
      </c>
      <c r="H38" s="119">
        <f t="shared" si="1"/>
        <v>64.720803105168599</v>
      </c>
    </row>
    <row r="39" spans="1:8" ht="63" x14ac:dyDescent="0.25">
      <c r="A39" s="132" t="s">
        <v>178</v>
      </c>
      <c r="B39" s="132" t="s">
        <v>175</v>
      </c>
      <c r="C39" s="132" t="s">
        <v>227</v>
      </c>
      <c r="D39" s="132" t="s">
        <v>471</v>
      </c>
      <c r="E39" s="133" t="s">
        <v>472</v>
      </c>
      <c r="F39" s="134">
        <v>61.844000000000001</v>
      </c>
      <c r="G39" s="134">
        <v>61.844000000000001</v>
      </c>
      <c r="H39" s="119">
        <f t="shared" si="1"/>
        <v>100</v>
      </c>
    </row>
    <row r="40" spans="1:8" ht="78.75" x14ac:dyDescent="0.25">
      <c r="A40" s="132" t="s">
        <v>178</v>
      </c>
      <c r="B40" s="132" t="s">
        <v>175</v>
      </c>
      <c r="C40" s="132" t="s">
        <v>227</v>
      </c>
      <c r="D40" s="132" t="s">
        <v>34</v>
      </c>
      <c r="E40" s="133" t="s">
        <v>193</v>
      </c>
      <c r="F40" s="134">
        <v>423</v>
      </c>
      <c r="G40" s="134">
        <v>251.65706</v>
      </c>
      <c r="H40" s="119">
        <f t="shared" si="1"/>
        <v>59.493394799054379</v>
      </c>
    </row>
    <row r="41" spans="1:8" ht="63" x14ac:dyDescent="0.25">
      <c r="A41" s="135" t="s">
        <v>178</v>
      </c>
      <c r="B41" s="135" t="s">
        <v>175</v>
      </c>
      <c r="C41" s="135" t="s">
        <v>275</v>
      </c>
      <c r="D41" s="135"/>
      <c r="E41" s="136" t="s">
        <v>276</v>
      </c>
      <c r="F41" s="137">
        <f>F42</f>
        <v>1433</v>
      </c>
      <c r="G41" s="137">
        <f t="shared" ref="G41" si="11">G42</f>
        <v>944.27293999999995</v>
      </c>
      <c r="H41" s="127">
        <f t="shared" si="1"/>
        <v>65.89483182135379</v>
      </c>
    </row>
    <row r="42" spans="1:8" ht="63" x14ac:dyDescent="0.25">
      <c r="A42" s="135" t="s">
        <v>178</v>
      </c>
      <c r="B42" s="135" t="s">
        <v>175</v>
      </c>
      <c r="C42" s="135" t="s">
        <v>228</v>
      </c>
      <c r="D42" s="135"/>
      <c r="E42" s="136" t="s">
        <v>276</v>
      </c>
      <c r="F42" s="137">
        <f>F43+F44</f>
        <v>1433</v>
      </c>
      <c r="G42" s="137">
        <f>G43+G44</f>
        <v>944.27293999999995</v>
      </c>
      <c r="H42" s="127">
        <f t="shared" si="1"/>
        <v>65.89483182135379</v>
      </c>
    </row>
    <row r="43" spans="1:8" ht="31.5" x14ac:dyDescent="0.25">
      <c r="A43" s="132" t="s">
        <v>178</v>
      </c>
      <c r="B43" s="132" t="s">
        <v>175</v>
      </c>
      <c r="C43" s="132" t="s">
        <v>228</v>
      </c>
      <c r="D43" s="132" t="s">
        <v>12</v>
      </c>
      <c r="E43" s="133" t="s">
        <v>194</v>
      </c>
      <c r="F43" s="134">
        <v>1100</v>
      </c>
      <c r="G43" s="134">
        <v>734.84993999999995</v>
      </c>
      <c r="H43" s="119">
        <f t="shared" si="1"/>
        <v>66.804539999999989</v>
      </c>
    </row>
    <row r="44" spans="1:8" ht="78.75" x14ac:dyDescent="0.25">
      <c r="A44" s="132" t="s">
        <v>178</v>
      </c>
      <c r="B44" s="132" t="s">
        <v>175</v>
      </c>
      <c r="C44" s="132" t="s">
        <v>228</v>
      </c>
      <c r="D44" s="132" t="s">
        <v>34</v>
      </c>
      <c r="E44" s="133" t="s">
        <v>193</v>
      </c>
      <c r="F44" s="134">
        <v>333</v>
      </c>
      <c r="G44" s="134">
        <v>209.423</v>
      </c>
      <c r="H44" s="119">
        <f t="shared" si="1"/>
        <v>62.889789789789788</v>
      </c>
    </row>
    <row r="45" spans="1:8" ht="15.75" x14ac:dyDescent="0.25">
      <c r="A45" s="200" t="s">
        <v>178</v>
      </c>
      <c r="B45" s="200" t="s">
        <v>175</v>
      </c>
      <c r="C45" s="200" t="s">
        <v>288</v>
      </c>
      <c r="D45" s="200"/>
      <c r="E45" s="201" t="s">
        <v>289</v>
      </c>
      <c r="F45" s="202">
        <f>F46</f>
        <v>100</v>
      </c>
      <c r="G45" s="202">
        <f t="shared" ref="G45" si="12">G46</f>
        <v>28</v>
      </c>
      <c r="H45" s="130">
        <f t="shared" si="1"/>
        <v>28.000000000000004</v>
      </c>
    </row>
    <row r="46" spans="1:8" ht="15.75" x14ac:dyDescent="0.25">
      <c r="A46" s="132" t="s">
        <v>178</v>
      </c>
      <c r="B46" s="132" t="s">
        <v>175</v>
      </c>
      <c r="C46" s="132" t="s">
        <v>290</v>
      </c>
      <c r="D46" s="132"/>
      <c r="E46" s="133" t="s">
        <v>14</v>
      </c>
      <c r="F46" s="134">
        <f>F47</f>
        <v>100</v>
      </c>
      <c r="G46" s="134">
        <f t="shared" ref="G46" si="13">G47</f>
        <v>28</v>
      </c>
      <c r="H46" s="119">
        <f t="shared" si="1"/>
        <v>28.000000000000004</v>
      </c>
    </row>
    <row r="47" spans="1:8" ht="31.5" x14ac:dyDescent="0.25">
      <c r="A47" s="132" t="s">
        <v>178</v>
      </c>
      <c r="B47" s="132" t="s">
        <v>175</v>
      </c>
      <c r="C47" s="132" t="s">
        <v>291</v>
      </c>
      <c r="D47" s="132"/>
      <c r="E47" s="133" t="s">
        <v>292</v>
      </c>
      <c r="F47" s="134">
        <f>F48</f>
        <v>100</v>
      </c>
      <c r="G47" s="134">
        <f t="shared" ref="G47" si="14">G48</f>
        <v>28</v>
      </c>
      <c r="H47" s="119">
        <f t="shared" si="1"/>
        <v>28.000000000000004</v>
      </c>
    </row>
    <row r="48" spans="1:8" ht="31.5" x14ac:dyDescent="0.25">
      <c r="A48" s="132" t="s">
        <v>178</v>
      </c>
      <c r="B48" s="132" t="s">
        <v>175</v>
      </c>
      <c r="C48" s="132" t="s">
        <v>229</v>
      </c>
      <c r="D48" s="132"/>
      <c r="E48" s="133" t="s">
        <v>293</v>
      </c>
      <c r="F48" s="134">
        <f>F49</f>
        <v>100</v>
      </c>
      <c r="G48" s="134">
        <f t="shared" ref="G48" si="15">G49</f>
        <v>28</v>
      </c>
      <c r="H48" s="119">
        <f t="shared" si="1"/>
        <v>28.000000000000004</v>
      </c>
    </row>
    <row r="49" spans="1:8" ht="31.5" x14ac:dyDescent="0.25">
      <c r="A49" s="188" t="s">
        <v>178</v>
      </c>
      <c r="B49" s="188" t="s">
        <v>175</v>
      </c>
      <c r="C49" s="188" t="s">
        <v>229</v>
      </c>
      <c r="D49" s="188" t="s">
        <v>13</v>
      </c>
      <c r="E49" s="189" t="s">
        <v>173</v>
      </c>
      <c r="F49" s="190">
        <v>100</v>
      </c>
      <c r="G49" s="190">
        <v>28</v>
      </c>
      <c r="H49" s="124">
        <f t="shared" si="1"/>
        <v>28.000000000000004</v>
      </c>
    </row>
    <row r="50" spans="1:8" ht="78.75" x14ac:dyDescent="0.25">
      <c r="A50" s="125" t="s">
        <v>178</v>
      </c>
      <c r="B50" s="125" t="s">
        <v>196</v>
      </c>
      <c r="C50" s="125"/>
      <c r="D50" s="125"/>
      <c r="E50" s="192" t="s">
        <v>197</v>
      </c>
      <c r="F50" s="127">
        <f t="shared" ref="F50:G53" si="16">F51</f>
        <v>229.7</v>
      </c>
      <c r="G50" s="127">
        <f t="shared" si="16"/>
        <v>172.27500000000001</v>
      </c>
      <c r="H50" s="191">
        <f t="shared" si="1"/>
        <v>75.000000000000014</v>
      </c>
    </row>
    <row r="51" spans="1:8" ht="31.5" x14ac:dyDescent="0.25">
      <c r="A51" s="125" t="s">
        <v>178</v>
      </c>
      <c r="B51" s="125" t="s">
        <v>196</v>
      </c>
      <c r="C51" s="125" t="s">
        <v>269</v>
      </c>
      <c r="D51" s="125"/>
      <c r="E51" s="192" t="s">
        <v>270</v>
      </c>
      <c r="F51" s="127">
        <f t="shared" si="16"/>
        <v>229.7</v>
      </c>
      <c r="G51" s="127">
        <f t="shared" si="16"/>
        <v>172.27500000000001</v>
      </c>
      <c r="H51" s="191">
        <f t="shared" si="1"/>
        <v>75.000000000000014</v>
      </c>
    </row>
    <row r="52" spans="1:8" ht="15.75" x14ac:dyDescent="0.25">
      <c r="A52" s="125" t="s">
        <v>178</v>
      </c>
      <c r="B52" s="125" t="s">
        <v>196</v>
      </c>
      <c r="C52" s="125" t="s">
        <v>288</v>
      </c>
      <c r="D52" s="125"/>
      <c r="E52" s="192" t="s">
        <v>289</v>
      </c>
      <c r="F52" s="127">
        <f t="shared" si="16"/>
        <v>229.7</v>
      </c>
      <c r="G52" s="127">
        <f t="shared" si="16"/>
        <v>172.27500000000001</v>
      </c>
      <c r="H52" s="191">
        <f t="shared" si="1"/>
        <v>75.000000000000014</v>
      </c>
    </row>
    <row r="53" spans="1:8" ht="15.75" x14ac:dyDescent="0.25">
      <c r="A53" s="117" t="s">
        <v>178</v>
      </c>
      <c r="B53" s="117" t="s">
        <v>196</v>
      </c>
      <c r="C53" s="117" t="s">
        <v>290</v>
      </c>
      <c r="D53" s="117"/>
      <c r="E53" s="139" t="s">
        <v>14</v>
      </c>
      <c r="F53" s="119">
        <f t="shared" si="16"/>
        <v>229.7</v>
      </c>
      <c r="G53" s="119">
        <f t="shared" si="16"/>
        <v>172.27500000000001</v>
      </c>
      <c r="H53" s="119">
        <f t="shared" si="1"/>
        <v>75.000000000000014</v>
      </c>
    </row>
    <row r="54" spans="1:8" ht="31.5" x14ac:dyDescent="0.25">
      <c r="A54" s="117" t="s">
        <v>178</v>
      </c>
      <c r="B54" s="117" t="s">
        <v>196</v>
      </c>
      <c r="C54" s="117" t="s">
        <v>291</v>
      </c>
      <c r="D54" s="117"/>
      <c r="E54" s="139" t="s">
        <v>292</v>
      </c>
      <c r="F54" s="119">
        <f>SUM(F55:F57)</f>
        <v>229.7</v>
      </c>
      <c r="G54" s="119">
        <f>SUM(G55:G57)</f>
        <v>172.27500000000001</v>
      </c>
      <c r="H54" s="119">
        <f t="shared" si="1"/>
        <v>75.000000000000014</v>
      </c>
    </row>
    <row r="55" spans="1:8" ht="63" x14ac:dyDescent="0.25">
      <c r="A55" s="117" t="s">
        <v>178</v>
      </c>
      <c r="B55" s="117" t="s">
        <v>196</v>
      </c>
      <c r="C55" s="117" t="s">
        <v>230</v>
      </c>
      <c r="D55" s="117"/>
      <c r="E55" s="139" t="s">
        <v>294</v>
      </c>
      <c r="F55" s="119">
        <v>133.80000000000001</v>
      </c>
      <c r="G55" s="119">
        <v>100.35</v>
      </c>
      <c r="H55" s="119">
        <f t="shared" si="1"/>
        <v>74.999999999999986</v>
      </c>
    </row>
    <row r="56" spans="1:8" ht="63" x14ac:dyDescent="0.25">
      <c r="A56" s="117" t="s">
        <v>178</v>
      </c>
      <c r="B56" s="117" t="s">
        <v>196</v>
      </c>
      <c r="C56" s="117" t="s">
        <v>231</v>
      </c>
      <c r="D56" s="117"/>
      <c r="E56" s="139" t="s">
        <v>295</v>
      </c>
      <c r="F56" s="119">
        <v>46.1</v>
      </c>
      <c r="G56" s="119">
        <v>34.575000000000003</v>
      </c>
      <c r="H56" s="119">
        <f t="shared" si="1"/>
        <v>75</v>
      </c>
    </row>
    <row r="57" spans="1:8" ht="110.25" x14ac:dyDescent="0.25">
      <c r="A57" s="117" t="s">
        <v>178</v>
      </c>
      <c r="B57" s="117" t="s">
        <v>196</v>
      </c>
      <c r="C57" s="117" t="s">
        <v>232</v>
      </c>
      <c r="D57" s="117"/>
      <c r="E57" s="139" t="s">
        <v>296</v>
      </c>
      <c r="F57" s="119">
        <v>49.8</v>
      </c>
      <c r="G57" s="119">
        <v>37.35</v>
      </c>
      <c r="H57" s="119">
        <f t="shared" si="1"/>
        <v>75.000000000000014</v>
      </c>
    </row>
    <row r="58" spans="1:8" ht="15.75" x14ac:dyDescent="0.25">
      <c r="A58" s="125" t="s">
        <v>178</v>
      </c>
      <c r="B58" s="125" t="s">
        <v>172</v>
      </c>
      <c r="C58" s="125"/>
      <c r="D58" s="125"/>
      <c r="E58" s="126" t="s">
        <v>16</v>
      </c>
      <c r="F58" s="127">
        <f>F59</f>
        <v>50</v>
      </c>
      <c r="G58" s="127">
        <f>G59</f>
        <v>0</v>
      </c>
      <c r="H58" s="127">
        <f t="shared" si="1"/>
        <v>0</v>
      </c>
    </row>
    <row r="59" spans="1:8" ht="31.5" x14ac:dyDescent="0.25">
      <c r="A59" s="125" t="s">
        <v>178</v>
      </c>
      <c r="B59" s="125" t="s">
        <v>172</v>
      </c>
      <c r="C59" s="125" t="s">
        <v>269</v>
      </c>
      <c r="D59" s="125"/>
      <c r="E59" s="126" t="s">
        <v>270</v>
      </c>
      <c r="F59" s="127">
        <f>F60</f>
        <v>50</v>
      </c>
      <c r="G59" s="127">
        <v>0</v>
      </c>
      <c r="H59" s="127">
        <f t="shared" si="1"/>
        <v>0</v>
      </c>
    </row>
    <row r="60" spans="1:8" ht="15.75" x14ac:dyDescent="0.25">
      <c r="A60" s="117" t="s">
        <v>178</v>
      </c>
      <c r="B60" s="117" t="s">
        <v>172</v>
      </c>
      <c r="C60" s="117" t="s">
        <v>288</v>
      </c>
      <c r="D60" s="117"/>
      <c r="E60" s="118" t="s">
        <v>289</v>
      </c>
      <c r="F60" s="119">
        <f>F61</f>
        <v>50</v>
      </c>
      <c r="G60" s="119">
        <f t="shared" ref="G60" si="17">G61</f>
        <v>0</v>
      </c>
      <c r="H60" s="119">
        <f t="shared" si="1"/>
        <v>0</v>
      </c>
    </row>
    <row r="61" spans="1:8" ht="15.75" x14ac:dyDescent="0.25">
      <c r="A61" s="117" t="s">
        <v>178</v>
      </c>
      <c r="B61" s="117" t="s">
        <v>172</v>
      </c>
      <c r="C61" s="117" t="s">
        <v>290</v>
      </c>
      <c r="D61" s="117"/>
      <c r="E61" s="118" t="s">
        <v>14</v>
      </c>
      <c r="F61" s="119">
        <f>F62</f>
        <v>50</v>
      </c>
      <c r="G61" s="119">
        <f t="shared" ref="G61" si="18">G62</f>
        <v>0</v>
      </c>
      <c r="H61" s="119">
        <f t="shared" si="1"/>
        <v>0</v>
      </c>
    </row>
    <row r="62" spans="1:8" ht="15.75" x14ac:dyDescent="0.25">
      <c r="A62" s="117" t="s">
        <v>178</v>
      </c>
      <c r="B62" s="117" t="s">
        <v>172</v>
      </c>
      <c r="C62" s="117" t="s">
        <v>297</v>
      </c>
      <c r="D62" s="117"/>
      <c r="E62" s="118" t="s">
        <v>298</v>
      </c>
      <c r="F62" s="119">
        <f>F63</f>
        <v>50</v>
      </c>
      <c r="G62" s="119">
        <f t="shared" ref="G62" si="19">G63</f>
        <v>0</v>
      </c>
      <c r="H62" s="119">
        <f t="shared" si="1"/>
        <v>0</v>
      </c>
    </row>
    <row r="63" spans="1:8" ht="31.5" x14ac:dyDescent="0.25">
      <c r="A63" s="122" t="s">
        <v>178</v>
      </c>
      <c r="B63" s="122" t="s">
        <v>172</v>
      </c>
      <c r="C63" s="122" t="s">
        <v>233</v>
      </c>
      <c r="D63" s="122"/>
      <c r="E63" s="123" t="s">
        <v>299</v>
      </c>
      <c r="F63" s="124">
        <v>50</v>
      </c>
      <c r="G63" s="124">
        <v>0</v>
      </c>
      <c r="H63" s="124">
        <f t="shared" si="1"/>
        <v>0</v>
      </c>
    </row>
    <row r="64" spans="1:8" ht="31.5" x14ac:dyDescent="0.25">
      <c r="A64" s="125" t="s">
        <v>178</v>
      </c>
      <c r="B64" s="125" t="s">
        <v>195</v>
      </c>
      <c r="C64" s="125"/>
      <c r="D64" s="125"/>
      <c r="E64" s="126" t="s">
        <v>18</v>
      </c>
      <c r="F64" s="127">
        <f t="shared" ref="F64:G66" si="20">F65</f>
        <v>700</v>
      </c>
      <c r="G64" s="127">
        <f t="shared" si="20"/>
        <v>379.48978</v>
      </c>
      <c r="H64" s="119">
        <f t="shared" si="1"/>
        <v>54.212825714285714</v>
      </c>
    </row>
    <row r="65" spans="1:8" ht="31.5" x14ac:dyDescent="0.25">
      <c r="A65" s="125" t="s">
        <v>178</v>
      </c>
      <c r="B65" s="125" t="s">
        <v>195</v>
      </c>
      <c r="C65" s="125" t="s">
        <v>269</v>
      </c>
      <c r="D65" s="125"/>
      <c r="E65" s="126" t="s">
        <v>270</v>
      </c>
      <c r="F65" s="127">
        <f t="shared" si="20"/>
        <v>700</v>
      </c>
      <c r="G65" s="127">
        <f t="shared" si="20"/>
        <v>379.48978</v>
      </c>
      <c r="H65" s="119">
        <f t="shared" si="1"/>
        <v>54.212825714285714</v>
      </c>
    </row>
    <row r="66" spans="1:8" ht="15.75" x14ac:dyDescent="0.25">
      <c r="A66" s="117" t="s">
        <v>178</v>
      </c>
      <c r="B66" s="117" t="s">
        <v>195</v>
      </c>
      <c r="C66" s="117" t="s">
        <v>288</v>
      </c>
      <c r="D66" s="117"/>
      <c r="E66" s="118" t="s">
        <v>289</v>
      </c>
      <c r="F66" s="119">
        <f t="shared" si="20"/>
        <v>700</v>
      </c>
      <c r="G66" s="119">
        <f t="shared" si="20"/>
        <v>379.48978</v>
      </c>
      <c r="H66" s="119">
        <f t="shared" si="1"/>
        <v>54.212825714285714</v>
      </c>
    </row>
    <row r="67" spans="1:8" ht="15.75" x14ac:dyDescent="0.25">
      <c r="A67" s="117" t="s">
        <v>178</v>
      </c>
      <c r="B67" s="117" t="s">
        <v>195</v>
      </c>
      <c r="C67" s="117" t="s">
        <v>290</v>
      </c>
      <c r="D67" s="117"/>
      <c r="E67" s="118" t="s">
        <v>14</v>
      </c>
      <c r="F67" s="119">
        <f>F68</f>
        <v>700</v>
      </c>
      <c r="G67" s="119">
        <f t="shared" ref="G67" si="21">G68</f>
        <v>379.48978</v>
      </c>
      <c r="H67" s="119">
        <f t="shared" si="1"/>
        <v>54.212825714285714</v>
      </c>
    </row>
    <row r="68" spans="1:8" ht="15.75" x14ac:dyDescent="0.25">
      <c r="A68" s="117" t="s">
        <v>178</v>
      </c>
      <c r="B68" s="117" t="s">
        <v>195</v>
      </c>
      <c r="C68" s="117" t="s">
        <v>297</v>
      </c>
      <c r="D68" s="117"/>
      <c r="E68" s="118" t="s">
        <v>298</v>
      </c>
      <c r="F68" s="119">
        <f>F69+F71</f>
        <v>700</v>
      </c>
      <c r="G68" s="119">
        <f>G69+G71</f>
        <v>379.48978</v>
      </c>
      <c r="H68" s="119">
        <f t="shared" si="1"/>
        <v>54.212825714285714</v>
      </c>
    </row>
    <row r="69" spans="1:8" ht="47.25" x14ac:dyDescent="0.25">
      <c r="A69" s="117" t="s">
        <v>178</v>
      </c>
      <c r="B69" s="117" t="s">
        <v>195</v>
      </c>
      <c r="C69" s="117" t="s">
        <v>452</v>
      </c>
      <c r="D69" s="117"/>
      <c r="E69" s="118" t="s">
        <v>451</v>
      </c>
      <c r="F69" s="119">
        <f>F70</f>
        <v>300</v>
      </c>
      <c r="G69" s="119">
        <f>G70</f>
        <v>206</v>
      </c>
      <c r="H69" s="119">
        <f t="shared" si="1"/>
        <v>68.666666666666671</v>
      </c>
    </row>
    <row r="70" spans="1:8" ht="47.25" x14ac:dyDescent="0.25">
      <c r="A70" s="122" t="s">
        <v>178</v>
      </c>
      <c r="B70" s="122" t="s">
        <v>195</v>
      </c>
      <c r="C70" s="122" t="s">
        <v>452</v>
      </c>
      <c r="D70" s="122" t="s">
        <v>13</v>
      </c>
      <c r="E70" s="123" t="s">
        <v>393</v>
      </c>
      <c r="F70" s="124">
        <v>300</v>
      </c>
      <c r="G70" s="124">
        <v>206</v>
      </c>
      <c r="H70" s="124">
        <f>G70/F70*100</f>
        <v>68.666666666666671</v>
      </c>
    </row>
    <row r="71" spans="1:8" ht="94.5" x14ac:dyDescent="0.25">
      <c r="A71" s="117" t="s">
        <v>178</v>
      </c>
      <c r="B71" s="117" t="s">
        <v>195</v>
      </c>
      <c r="C71" s="117" t="s">
        <v>234</v>
      </c>
      <c r="D71" s="117"/>
      <c r="E71" s="118" t="s">
        <v>300</v>
      </c>
      <c r="F71" s="119">
        <f>F72</f>
        <v>400</v>
      </c>
      <c r="G71" s="119">
        <f t="shared" ref="G71" si="22">G72</f>
        <v>173.48978</v>
      </c>
      <c r="H71" s="119">
        <f t="shared" si="1"/>
        <v>43.372444999999999</v>
      </c>
    </row>
    <row r="72" spans="1:8" ht="31.5" x14ac:dyDescent="0.25">
      <c r="A72" s="122" t="s">
        <v>178</v>
      </c>
      <c r="B72" s="122" t="s">
        <v>195</v>
      </c>
      <c r="C72" s="122" t="s">
        <v>234</v>
      </c>
      <c r="D72" s="122" t="s">
        <v>13</v>
      </c>
      <c r="E72" s="123" t="s">
        <v>173</v>
      </c>
      <c r="F72" s="124">
        <v>400</v>
      </c>
      <c r="G72" s="124">
        <v>173.48978</v>
      </c>
      <c r="H72" s="124">
        <f t="shared" si="1"/>
        <v>43.372444999999999</v>
      </c>
    </row>
    <row r="73" spans="1:8" ht="15.75" x14ac:dyDescent="0.25">
      <c r="A73" s="114" t="s">
        <v>171</v>
      </c>
      <c r="B73" s="114" t="s">
        <v>174</v>
      </c>
      <c r="C73" s="114"/>
      <c r="D73" s="114"/>
      <c r="E73" s="115" t="s">
        <v>37</v>
      </c>
      <c r="F73" s="116">
        <f t="shared" ref="F73:F78" si="23">F74</f>
        <v>289.60000000000002</v>
      </c>
      <c r="G73" s="116">
        <f t="shared" ref="G73" si="24">G74</f>
        <v>193.81019000000001</v>
      </c>
      <c r="H73" s="130">
        <f t="shared" si="1"/>
        <v>66.923408149171266</v>
      </c>
    </row>
    <row r="74" spans="1:8" ht="31.5" x14ac:dyDescent="0.25">
      <c r="A74" s="117" t="s">
        <v>171</v>
      </c>
      <c r="B74" s="117" t="s">
        <v>186</v>
      </c>
      <c r="C74" s="117"/>
      <c r="D74" s="117"/>
      <c r="E74" s="118" t="s">
        <v>107</v>
      </c>
      <c r="F74" s="119">
        <f t="shared" si="23"/>
        <v>289.60000000000002</v>
      </c>
      <c r="G74" s="119">
        <f t="shared" ref="G74" si="25">G75</f>
        <v>193.81019000000001</v>
      </c>
      <c r="H74" s="119">
        <f t="shared" si="1"/>
        <v>66.923408149171266</v>
      </c>
    </row>
    <row r="75" spans="1:8" ht="31.5" x14ac:dyDescent="0.25">
      <c r="A75" s="117" t="s">
        <v>171</v>
      </c>
      <c r="B75" s="117" t="s">
        <v>186</v>
      </c>
      <c r="C75" s="117" t="s">
        <v>269</v>
      </c>
      <c r="D75" s="117"/>
      <c r="E75" s="118" t="s">
        <v>270</v>
      </c>
      <c r="F75" s="119">
        <f t="shared" si="23"/>
        <v>289.60000000000002</v>
      </c>
      <c r="G75" s="119">
        <f t="shared" ref="G75" si="26">G76</f>
        <v>193.81019000000001</v>
      </c>
      <c r="H75" s="119">
        <f t="shared" si="1"/>
        <v>66.923408149171266</v>
      </c>
    </row>
    <row r="76" spans="1:8" ht="15.75" x14ac:dyDescent="0.25">
      <c r="A76" s="117" t="s">
        <v>171</v>
      </c>
      <c r="B76" s="117" t="s">
        <v>186</v>
      </c>
      <c r="C76" s="117" t="s">
        <v>288</v>
      </c>
      <c r="D76" s="117"/>
      <c r="E76" s="118" t="s">
        <v>289</v>
      </c>
      <c r="F76" s="119">
        <f t="shared" si="23"/>
        <v>289.60000000000002</v>
      </c>
      <c r="G76" s="119">
        <f t="shared" ref="G76" si="27">G77</f>
        <v>193.81019000000001</v>
      </c>
      <c r="H76" s="119">
        <f t="shared" si="1"/>
        <v>66.923408149171266</v>
      </c>
    </row>
    <row r="77" spans="1:8" ht="15.75" x14ac:dyDescent="0.25">
      <c r="A77" s="117" t="s">
        <v>171</v>
      </c>
      <c r="B77" s="117" t="s">
        <v>186</v>
      </c>
      <c r="C77" s="117" t="s">
        <v>290</v>
      </c>
      <c r="D77" s="117"/>
      <c r="E77" s="118" t="s">
        <v>14</v>
      </c>
      <c r="F77" s="119">
        <f t="shared" si="23"/>
        <v>289.60000000000002</v>
      </c>
      <c r="G77" s="119">
        <f t="shared" ref="G77" si="28">G78</f>
        <v>193.81019000000001</v>
      </c>
      <c r="H77" s="119">
        <f t="shared" si="1"/>
        <v>66.923408149171266</v>
      </c>
    </row>
    <row r="78" spans="1:8" ht="15.75" x14ac:dyDescent="0.25">
      <c r="A78" s="117" t="s">
        <v>171</v>
      </c>
      <c r="B78" s="117" t="s">
        <v>186</v>
      </c>
      <c r="C78" s="117" t="s">
        <v>297</v>
      </c>
      <c r="D78" s="117"/>
      <c r="E78" s="118" t="s">
        <v>298</v>
      </c>
      <c r="F78" s="119">
        <f t="shared" si="23"/>
        <v>289.60000000000002</v>
      </c>
      <c r="G78" s="119">
        <f t="shared" ref="G78" si="29">G79</f>
        <v>193.81019000000001</v>
      </c>
      <c r="H78" s="119">
        <f t="shared" ref="H78:H143" si="30">G78/F78*100</f>
        <v>66.923408149171266</v>
      </c>
    </row>
    <row r="79" spans="1:8" ht="47.25" x14ac:dyDescent="0.25">
      <c r="A79" s="117" t="s">
        <v>171</v>
      </c>
      <c r="B79" s="117" t="s">
        <v>186</v>
      </c>
      <c r="C79" s="117" t="s">
        <v>235</v>
      </c>
      <c r="D79" s="117"/>
      <c r="E79" s="118" t="s">
        <v>301</v>
      </c>
      <c r="F79" s="119">
        <f>F80+F81</f>
        <v>289.60000000000002</v>
      </c>
      <c r="G79" s="119">
        <f t="shared" ref="G79" si="31">G80+G81</f>
        <v>193.81019000000001</v>
      </c>
      <c r="H79" s="119">
        <f t="shared" si="30"/>
        <v>66.923408149171266</v>
      </c>
    </row>
    <row r="80" spans="1:8" ht="31.5" x14ac:dyDescent="0.25">
      <c r="A80" s="117" t="s">
        <v>171</v>
      </c>
      <c r="B80" s="117" t="s">
        <v>186</v>
      </c>
      <c r="C80" s="117" t="s">
        <v>235</v>
      </c>
      <c r="D80" s="117" t="s">
        <v>12</v>
      </c>
      <c r="E80" s="118" t="s">
        <v>194</v>
      </c>
      <c r="F80" s="119">
        <v>222.43</v>
      </c>
      <c r="G80" s="119">
        <v>150.04619</v>
      </c>
      <c r="H80" s="119">
        <f t="shared" si="30"/>
        <v>67.457712538776235</v>
      </c>
    </row>
    <row r="81" spans="1:8" ht="78.75" x14ac:dyDescent="0.25">
      <c r="A81" s="117" t="s">
        <v>171</v>
      </c>
      <c r="B81" s="117" t="s">
        <v>186</v>
      </c>
      <c r="C81" s="117" t="s">
        <v>235</v>
      </c>
      <c r="D81" s="117" t="s">
        <v>34</v>
      </c>
      <c r="E81" s="118" t="s">
        <v>193</v>
      </c>
      <c r="F81" s="119">
        <v>67.17</v>
      </c>
      <c r="G81" s="119">
        <v>43.764000000000003</v>
      </c>
      <c r="H81" s="119">
        <f t="shared" si="30"/>
        <v>65.154086645824023</v>
      </c>
    </row>
    <row r="82" spans="1:8" ht="63" x14ac:dyDescent="0.25">
      <c r="A82" s="114" t="s">
        <v>186</v>
      </c>
      <c r="B82" s="114" t="s">
        <v>174</v>
      </c>
      <c r="C82" s="114"/>
      <c r="D82" s="114"/>
      <c r="E82" s="115" t="s">
        <v>108</v>
      </c>
      <c r="F82" s="116">
        <f t="shared" ref="F82:F88" si="32">F83</f>
        <v>200</v>
      </c>
      <c r="G82" s="116">
        <f t="shared" ref="G82" si="33">G83</f>
        <v>9.5</v>
      </c>
      <c r="H82" s="130">
        <f t="shared" si="30"/>
        <v>4.75</v>
      </c>
    </row>
    <row r="83" spans="1:8" ht="47.25" x14ac:dyDescent="0.25">
      <c r="A83" s="128" t="s">
        <v>186</v>
      </c>
      <c r="B83" s="128" t="s">
        <v>191</v>
      </c>
      <c r="C83" s="128"/>
      <c r="D83" s="128"/>
      <c r="E83" s="129" t="s">
        <v>192</v>
      </c>
      <c r="F83" s="130">
        <f t="shared" si="32"/>
        <v>200</v>
      </c>
      <c r="G83" s="130">
        <f t="shared" ref="G83" si="34">G84</f>
        <v>9.5</v>
      </c>
      <c r="H83" s="130">
        <f t="shared" si="30"/>
        <v>4.75</v>
      </c>
    </row>
    <row r="84" spans="1:8" ht="31.5" x14ac:dyDescent="0.25">
      <c r="A84" s="117" t="s">
        <v>186</v>
      </c>
      <c r="B84" s="117" t="s">
        <v>191</v>
      </c>
      <c r="C84" s="117" t="s">
        <v>302</v>
      </c>
      <c r="D84" s="117"/>
      <c r="E84" s="118" t="s">
        <v>303</v>
      </c>
      <c r="F84" s="119">
        <f t="shared" si="32"/>
        <v>200</v>
      </c>
      <c r="G84" s="119">
        <f t="shared" ref="G84" si="35">G85</f>
        <v>9.5</v>
      </c>
      <c r="H84" s="119">
        <f t="shared" si="30"/>
        <v>4.75</v>
      </c>
    </row>
    <row r="85" spans="1:8" ht="94.5" x14ac:dyDescent="0.25">
      <c r="A85" s="117" t="s">
        <v>186</v>
      </c>
      <c r="B85" s="117" t="s">
        <v>191</v>
      </c>
      <c r="C85" s="117" t="s">
        <v>304</v>
      </c>
      <c r="D85" s="117"/>
      <c r="E85" s="118" t="s">
        <v>305</v>
      </c>
      <c r="F85" s="119">
        <f t="shared" si="32"/>
        <v>200</v>
      </c>
      <c r="G85" s="119">
        <f t="shared" ref="G85" si="36">G86</f>
        <v>9.5</v>
      </c>
      <c r="H85" s="119">
        <f t="shared" si="30"/>
        <v>4.75</v>
      </c>
    </row>
    <row r="86" spans="1:8" ht="15.75" x14ac:dyDescent="0.25">
      <c r="A86" s="117" t="s">
        <v>186</v>
      </c>
      <c r="B86" s="117" t="s">
        <v>191</v>
      </c>
      <c r="C86" s="117" t="s">
        <v>306</v>
      </c>
      <c r="D86" s="117"/>
      <c r="E86" s="118" t="s">
        <v>307</v>
      </c>
      <c r="F86" s="119">
        <f t="shared" si="32"/>
        <v>200</v>
      </c>
      <c r="G86" s="119">
        <f t="shared" ref="G86" si="37">G87</f>
        <v>9.5</v>
      </c>
      <c r="H86" s="119">
        <f t="shared" si="30"/>
        <v>4.75</v>
      </c>
    </row>
    <row r="87" spans="1:8" ht="31.5" x14ac:dyDescent="0.25">
      <c r="A87" s="117" t="s">
        <v>186</v>
      </c>
      <c r="B87" s="117" t="s">
        <v>191</v>
      </c>
      <c r="C87" s="117" t="s">
        <v>308</v>
      </c>
      <c r="D87" s="117"/>
      <c r="E87" s="120" t="s">
        <v>309</v>
      </c>
      <c r="F87" s="119">
        <f t="shared" si="32"/>
        <v>200</v>
      </c>
      <c r="G87" s="119">
        <f t="shared" ref="G87" si="38">G88</f>
        <v>9.5</v>
      </c>
      <c r="H87" s="119">
        <f t="shared" si="30"/>
        <v>4.75</v>
      </c>
    </row>
    <row r="88" spans="1:8" ht="31.5" x14ac:dyDescent="0.25">
      <c r="A88" s="117" t="s">
        <v>186</v>
      </c>
      <c r="B88" s="117" t="s">
        <v>191</v>
      </c>
      <c r="C88" s="117" t="s">
        <v>310</v>
      </c>
      <c r="D88" s="117"/>
      <c r="E88" s="118" t="s">
        <v>311</v>
      </c>
      <c r="F88" s="119">
        <f t="shared" si="32"/>
        <v>200</v>
      </c>
      <c r="G88" s="119">
        <f t="shared" ref="G88" si="39">G89</f>
        <v>9.5</v>
      </c>
      <c r="H88" s="119">
        <f t="shared" si="30"/>
        <v>4.75</v>
      </c>
    </row>
    <row r="89" spans="1:8" ht="31.5" x14ac:dyDescent="0.25">
      <c r="A89" s="122" t="s">
        <v>186</v>
      </c>
      <c r="B89" s="122" t="s">
        <v>191</v>
      </c>
      <c r="C89" s="122" t="s">
        <v>310</v>
      </c>
      <c r="D89" s="122" t="s">
        <v>13</v>
      </c>
      <c r="E89" s="123" t="s">
        <v>173</v>
      </c>
      <c r="F89" s="124">
        <v>200</v>
      </c>
      <c r="G89" s="124">
        <v>9.5</v>
      </c>
      <c r="H89" s="124">
        <f t="shared" si="30"/>
        <v>4.75</v>
      </c>
    </row>
    <row r="90" spans="1:8" ht="15.75" x14ac:dyDescent="0.25">
      <c r="A90" s="114" t="s">
        <v>175</v>
      </c>
      <c r="B90" s="114" t="s">
        <v>174</v>
      </c>
      <c r="C90" s="114"/>
      <c r="D90" s="114"/>
      <c r="E90" s="115" t="s">
        <v>110</v>
      </c>
      <c r="F90" s="116">
        <f>F91+F109</f>
        <v>14643.136159999998</v>
      </c>
      <c r="G90" s="116">
        <f>G91+G109</f>
        <v>12686.28196</v>
      </c>
      <c r="H90" s="119">
        <f t="shared" si="30"/>
        <v>86.636372300180824</v>
      </c>
    </row>
    <row r="91" spans="1:8" ht="31.5" x14ac:dyDescent="0.25">
      <c r="A91" s="117" t="s">
        <v>175</v>
      </c>
      <c r="B91" s="117" t="s">
        <v>190</v>
      </c>
      <c r="C91" s="117"/>
      <c r="D91" s="117"/>
      <c r="E91" s="118" t="s">
        <v>112</v>
      </c>
      <c r="F91" s="119">
        <f>F92</f>
        <v>13838.136159999998</v>
      </c>
      <c r="G91" s="119">
        <f t="shared" ref="G91" si="40">G92</f>
        <v>12438.28196</v>
      </c>
      <c r="H91" s="119">
        <f t="shared" si="30"/>
        <v>89.884084216150697</v>
      </c>
    </row>
    <row r="92" spans="1:8" ht="31.5" x14ac:dyDescent="0.25">
      <c r="A92" s="117" t="s">
        <v>175</v>
      </c>
      <c r="B92" s="117" t="s">
        <v>190</v>
      </c>
      <c r="C92" s="117" t="s">
        <v>302</v>
      </c>
      <c r="D92" s="117"/>
      <c r="E92" s="118" t="s">
        <v>303</v>
      </c>
      <c r="F92" s="119">
        <f>F93</f>
        <v>13838.136159999998</v>
      </c>
      <c r="G92" s="119">
        <f t="shared" ref="G92" si="41">G93</f>
        <v>12438.28196</v>
      </c>
      <c r="H92" s="119">
        <f t="shared" si="30"/>
        <v>89.884084216150697</v>
      </c>
    </row>
    <row r="93" spans="1:8" ht="110.25" x14ac:dyDescent="0.25">
      <c r="A93" s="125" t="s">
        <v>175</v>
      </c>
      <c r="B93" s="125" t="s">
        <v>190</v>
      </c>
      <c r="C93" s="125" t="s">
        <v>304</v>
      </c>
      <c r="D93" s="125"/>
      <c r="E93" s="126" t="s">
        <v>305</v>
      </c>
      <c r="F93" s="127">
        <f>F94+F105</f>
        <v>13838.136159999998</v>
      </c>
      <c r="G93" s="127">
        <f>G94+G105</f>
        <v>12438.28196</v>
      </c>
      <c r="H93" s="127">
        <f t="shared" si="30"/>
        <v>89.884084216150697</v>
      </c>
    </row>
    <row r="94" spans="1:8" ht="31.5" x14ac:dyDescent="0.25">
      <c r="A94" s="125" t="s">
        <v>175</v>
      </c>
      <c r="B94" s="125" t="s">
        <v>190</v>
      </c>
      <c r="C94" s="125" t="s">
        <v>306</v>
      </c>
      <c r="D94" s="125"/>
      <c r="E94" s="126" t="s">
        <v>307</v>
      </c>
      <c r="F94" s="127">
        <f>F95+F102</f>
        <v>10640.936159999999</v>
      </c>
      <c r="G94" s="127">
        <f t="shared" ref="G94" si="42">G95+G102</f>
        <v>9720.6661999999997</v>
      </c>
      <c r="H94" s="127">
        <f t="shared" si="30"/>
        <v>91.351607169119603</v>
      </c>
    </row>
    <row r="95" spans="1:8" ht="78.75" x14ac:dyDescent="0.25">
      <c r="A95" s="125" t="s">
        <v>175</v>
      </c>
      <c r="B95" s="125" t="s">
        <v>190</v>
      </c>
      <c r="C95" s="125" t="s">
        <v>312</v>
      </c>
      <c r="D95" s="125"/>
      <c r="E95" s="126" t="s">
        <v>313</v>
      </c>
      <c r="F95" s="127">
        <f>F96+F98+F100</f>
        <v>10630.936159999999</v>
      </c>
      <c r="G95" s="127">
        <f t="shared" ref="G95" si="43">G96+G98+G100</f>
        <v>9720.6661999999997</v>
      </c>
      <c r="H95" s="127">
        <f t="shared" si="30"/>
        <v>91.437537143483326</v>
      </c>
    </row>
    <row r="96" spans="1:8" ht="31.5" x14ac:dyDescent="0.25">
      <c r="A96" s="125" t="s">
        <v>175</v>
      </c>
      <c r="B96" s="125" t="s">
        <v>190</v>
      </c>
      <c r="C96" s="125" t="s">
        <v>236</v>
      </c>
      <c r="D96" s="125"/>
      <c r="E96" s="126" t="s">
        <v>314</v>
      </c>
      <c r="F96" s="127">
        <f>F97</f>
        <v>2389.2661600000001</v>
      </c>
      <c r="G96" s="127">
        <f t="shared" ref="G96" si="44">G97</f>
        <v>2383.4229999999998</v>
      </c>
      <c r="H96" s="127">
        <f t="shared" si="30"/>
        <v>99.75544122719252</v>
      </c>
    </row>
    <row r="97" spans="1:8" ht="15.75" x14ac:dyDescent="0.25">
      <c r="A97" s="117" t="s">
        <v>175</v>
      </c>
      <c r="B97" s="117" t="s">
        <v>190</v>
      </c>
      <c r="C97" s="117" t="s">
        <v>236</v>
      </c>
      <c r="D97" s="117" t="s">
        <v>13</v>
      </c>
      <c r="E97" s="118" t="s">
        <v>173</v>
      </c>
      <c r="F97" s="119">
        <v>2389.2661600000001</v>
      </c>
      <c r="G97" s="119">
        <v>2383.4229999999998</v>
      </c>
      <c r="H97" s="119">
        <f t="shared" si="30"/>
        <v>99.75544122719252</v>
      </c>
    </row>
    <row r="98" spans="1:8" ht="47.25" x14ac:dyDescent="0.25">
      <c r="A98" s="125" t="s">
        <v>175</v>
      </c>
      <c r="B98" s="125" t="s">
        <v>190</v>
      </c>
      <c r="C98" s="125" t="s">
        <v>237</v>
      </c>
      <c r="D98" s="125"/>
      <c r="E98" s="126" t="s">
        <v>315</v>
      </c>
      <c r="F98" s="127">
        <f>F99</f>
        <v>7245.75</v>
      </c>
      <c r="G98" s="127">
        <f t="shared" ref="G98" si="45">G99</f>
        <v>6341.3237600000002</v>
      </c>
      <c r="H98" s="127">
        <f t="shared" si="30"/>
        <v>87.517838181002659</v>
      </c>
    </row>
    <row r="99" spans="1:8" ht="15.75" x14ac:dyDescent="0.25">
      <c r="A99" s="117" t="s">
        <v>175</v>
      </c>
      <c r="B99" s="117" t="s">
        <v>190</v>
      </c>
      <c r="C99" s="117" t="s">
        <v>237</v>
      </c>
      <c r="D99" s="117" t="s">
        <v>13</v>
      </c>
      <c r="E99" s="118" t="s">
        <v>173</v>
      </c>
      <c r="F99" s="119">
        <v>7245.75</v>
      </c>
      <c r="G99" s="119">
        <f>2341.32376+4000</f>
        <v>6341.3237600000002</v>
      </c>
      <c r="H99" s="119">
        <f t="shared" si="30"/>
        <v>87.517838181002659</v>
      </c>
    </row>
    <row r="100" spans="1:8" ht="173.25" x14ac:dyDescent="0.25">
      <c r="A100" s="125" t="s">
        <v>175</v>
      </c>
      <c r="B100" s="125" t="s">
        <v>190</v>
      </c>
      <c r="C100" s="125" t="s">
        <v>239</v>
      </c>
      <c r="D100" s="125"/>
      <c r="E100" s="131" t="s">
        <v>316</v>
      </c>
      <c r="F100" s="127">
        <f>F101</f>
        <v>995.92</v>
      </c>
      <c r="G100" s="127">
        <f t="shared" ref="G100" si="46">G101</f>
        <v>995.91944000000001</v>
      </c>
      <c r="H100" s="127">
        <f t="shared" si="30"/>
        <v>99.999943770583982</v>
      </c>
    </row>
    <row r="101" spans="1:8" ht="15.75" x14ac:dyDescent="0.25">
      <c r="A101" s="117" t="s">
        <v>175</v>
      </c>
      <c r="B101" s="117" t="s">
        <v>190</v>
      </c>
      <c r="C101" s="117" t="s">
        <v>239</v>
      </c>
      <c r="D101" s="117" t="s">
        <v>13</v>
      </c>
      <c r="E101" s="118" t="s">
        <v>173</v>
      </c>
      <c r="F101" s="119">
        <v>995.92</v>
      </c>
      <c r="G101" s="119">
        <v>995.91944000000001</v>
      </c>
      <c r="H101" s="119">
        <f t="shared" si="30"/>
        <v>99.999943770583982</v>
      </c>
    </row>
    <row r="102" spans="1:8" ht="78.75" x14ac:dyDescent="0.25">
      <c r="A102" s="125" t="s">
        <v>175</v>
      </c>
      <c r="B102" s="125" t="s">
        <v>190</v>
      </c>
      <c r="C102" s="125" t="s">
        <v>317</v>
      </c>
      <c r="D102" s="125"/>
      <c r="E102" s="126" t="s">
        <v>318</v>
      </c>
      <c r="F102" s="127">
        <f>F103</f>
        <v>10</v>
      </c>
      <c r="G102" s="127">
        <f t="shared" ref="G102" si="47">G103</f>
        <v>0</v>
      </c>
      <c r="H102" s="124">
        <f t="shared" si="30"/>
        <v>0</v>
      </c>
    </row>
    <row r="103" spans="1:8" ht="47.25" x14ac:dyDescent="0.25">
      <c r="A103" s="117" t="s">
        <v>175</v>
      </c>
      <c r="B103" s="117" t="s">
        <v>190</v>
      </c>
      <c r="C103" s="117" t="s">
        <v>240</v>
      </c>
      <c r="D103" s="117"/>
      <c r="E103" s="118" t="s">
        <v>319</v>
      </c>
      <c r="F103" s="119">
        <f>F104</f>
        <v>10</v>
      </c>
      <c r="G103" s="119">
        <f t="shared" ref="G103" si="48">G104</f>
        <v>0</v>
      </c>
      <c r="H103" s="119">
        <f t="shared" si="30"/>
        <v>0</v>
      </c>
    </row>
    <row r="104" spans="1:8" ht="15.75" x14ac:dyDescent="0.25">
      <c r="A104" s="117" t="s">
        <v>175</v>
      </c>
      <c r="B104" s="117" t="s">
        <v>190</v>
      </c>
      <c r="C104" s="117" t="s">
        <v>240</v>
      </c>
      <c r="D104" s="117" t="s">
        <v>13</v>
      </c>
      <c r="E104" s="118" t="s">
        <v>173</v>
      </c>
      <c r="F104" s="119">
        <v>10</v>
      </c>
      <c r="G104" s="119">
        <v>0</v>
      </c>
      <c r="H104" s="119">
        <f t="shared" si="30"/>
        <v>0</v>
      </c>
    </row>
    <row r="105" spans="1:8" ht="31.5" x14ac:dyDescent="0.25">
      <c r="A105" s="135" t="s">
        <v>175</v>
      </c>
      <c r="B105" s="135" t="s">
        <v>190</v>
      </c>
      <c r="C105" s="135" t="s">
        <v>320</v>
      </c>
      <c r="D105" s="135"/>
      <c r="E105" s="136" t="s">
        <v>321</v>
      </c>
      <c r="F105" s="137">
        <f>F106</f>
        <v>3197.2</v>
      </c>
      <c r="G105" s="137">
        <f t="shared" ref="G105" si="49">G106</f>
        <v>2717.6157600000001</v>
      </c>
      <c r="H105" s="127">
        <f t="shared" si="30"/>
        <v>84.999867383960975</v>
      </c>
    </row>
    <row r="106" spans="1:8" ht="47.25" x14ac:dyDescent="0.25">
      <c r="A106" s="132" t="s">
        <v>175</v>
      </c>
      <c r="B106" s="132" t="s">
        <v>190</v>
      </c>
      <c r="C106" s="132" t="s">
        <v>322</v>
      </c>
      <c r="D106" s="132"/>
      <c r="E106" s="133" t="s">
        <v>323</v>
      </c>
      <c r="F106" s="134">
        <f>F107</f>
        <v>3197.2</v>
      </c>
      <c r="G106" s="134">
        <f t="shared" ref="G106" si="50">G107</f>
        <v>2717.6157600000001</v>
      </c>
      <c r="H106" s="119">
        <f t="shared" si="30"/>
        <v>84.999867383960975</v>
      </c>
    </row>
    <row r="107" spans="1:8" ht="78.75" x14ac:dyDescent="0.25">
      <c r="A107" s="132" t="s">
        <v>175</v>
      </c>
      <c r="B107" s="132" t="s">
        <v>190</v>
      </c>
      <c r="C107" s="132" t="s">
        <v>238</v>
      </c>
      <c r="D107" s="132"/>
      <c r="E107" s="133" t="s">
        <v>324</v>
      </c>
      <c r="F107" s="134">
        <f>F108</f>
        <v>3197.2</v>
      </c>
      <c r="G107" s="134">
        <f t="shared" ref="G107" si="51">G108</f>
        <v>2717.6157600000001</v>
      </c>
      <c r="H107" s="119">
        <f t="shared" si="30"/>
        <v>84.999867383960975</v>
      </c>
    </row>
    <row r="108" spans="1:8" ht="15.75" x14ac:dyDescent="0.25">
      <c r="A108" s="117" t="s">
        <v>175</v>
      </c>
      <c r="B108" s="117" t="s">
        <v>190</v>
      </c>
      <c r="C108" s="117" t="s">
        <v>238</v>
      </c>
      <c r="D108" s="117" t="s">
        <v>13</v>
      </c>
      <c r="E108" s="118" t="s">
        <v>173</v>
      </c>
      <c r="F108" s="119">
        <v>3197.2</v>
      </c>
      <c r="G108" s="119">
        <v>2717.6157600000001</v>
      </c>
      <c r="H108" s="119">
        <f t="shared" si="30"/>
        <v>84.999867383960975</v>
      </c>
    </row>
    <row r="109" spans="1:8" ht="31.5" x14ac:dyDescent="0.25">
      <c r="A109" s="125" t="s">
        <v>175</v>
      </c>
      <c r="B109" s="125" t="s">
        <v>189</v>
      </c>
      <c r="C109" s="125"/>
      <c r="D109" s="125"/>
      <c r="E109" s="126" t="s">
        <v>113</v>
      </c>
      <c r="F109" s="127">
        <f>F110</f>
        <v>805</v>
      </c>
      <c r="G109" s="127">
        <f t="shared" ref="G109" si="52">G110</f>
        <v>248</v>
      </c>
      <c r="H109" s="127">
        <f t="shared" si="30"/>
        <v>30.807453416149066</v>
      </c>
    </row>
    <row r="110" spans="1:8" ht="31.5" x14ac:dyDescent="0.25">
      <c r="A110" s="117" t="s">
        <v>175</v>
      </c>
      <c r="B110" s="117" t="s">
        <v>189</v>
      </c>
      <c r="C110" s="117" t="s">
        <v>302</v>
      </c>
      <c r="D110" s="117"/>
      <c r="E110" s="118" t="s">
        <v>303</v>
      </c>
      <c r="F110" s="119">
        <f>F111</f>
        <v>805</v>
      </c>
      <c r="G110" s="119">
        <f t="shared" ref="G110" si="53">G111</f>
        <v>248</v>
      </c>
      <c r="H110" s="119">
        <f t="shared" si="30"/>
        <v>30.807453416149066</v>
      </c>
    </row>
    <row r="111" spans="1:8" ht="94.5" x14ac:dyDescent="0.25">
      <c r="A111" s="117" t="s">
        <v>175</v>
      </c>
      <c r="B111" s="117" t="s">
        <v>189</v>
      </c>
      <c r="C111" s="117" t="s">
        <v>304</v>
      </c>
      <c r="D111" s="117"/>
      <c r="E111" s="118" t="s">
        <v>305</v>
      </c>
      <c r="F111" s="119">
        <f>F112</f>
        <v>805</v>
      </c>
      <c r="G111" s="119">
        <f t="shared" ref="G111" si="54">G112</f>
        <v>248</v>
      </c>
      <c r="H111" s="119">
        <f t="shared" si="30"/>
        <v>30.807453416149066</v>
      </c>
    </row>
    <row r="112" spans="1:8" ht="15.75" x14ac:dyDescent="0.25">
      <c r="A112" s="117" t="s">
        <v>175</v>
      </c>
      <c r="B112" s="117" t="s">
        <v>189</v>
      </c>
      <c r="C112" s="117" t="s">
        <v>306</v>
      </c>
      <c r="D112" s="117"/>
      <c r="E112" s="118" t="s">
        <v>307</v>
      </c>
      <c r="F112" s="119">
        <f>F113</f>
        <v>805</v>
      </c>
      <c r="G112" s="119">
        <f t="shared" ref="G112" si="55">G113</f>
        <v>248</v>
      </c>
      <c r="H112" s="119">
        <f t="shared" si="30"/>
        <v>30.807453416149066</v>
      </c>
    </row>
    <row r="113" spans="1:8" ht="47.25" x14ac:dyDescent="0.25">
      <c r="A113" s="117" t="s">
        <v>175</v>
      </c>
      <c r="B113" s="117" t="s">
        <v>189</v>
      </c>
      <c r="C113" s="117" t="s">
        <v>325</v>
      </c>
      <c r="D113" s="117"/>
      <c r="E113" s="118" t="s">
        <v>326</v>
      </c>
      <c r="F113" s="119">
        <f>F114+F116</f>
        <v>805</v>
      </c>
      <c r="G113" s="119">
        <f t="shared" ref="G113" si="56">G114+G116</f>
        <v>248</v>
      </c>
      <c r="H113" s="119">
        <f t="shared" si="30"/>
        <v>30.807453416149066</v>
      </c>
    </row>
    <row r="114" spans="1:8" ht="47.25" x14ac:dyDescent="0.25">
      <c r="A114" s="122" t="s">
        <v>175</v>
      </c>
      <c r="B114" s="122" t="s">
        <v>189</v>
      </c>
      <c r="C114" s="122" t="s">
        <v>241</v>
      </c>
      <c r="D114" s="122"/>
      <c r="E114" s="123" t="s">
        <v>327</v>
      </c>
      <c r="F114" s="124">
        <f>F115</f>
        <v>5</v>
      </c>
      <c r="G114" s="124">
        <f t="shared" ref="G114" si="57">G115</f>
        <v>0</v>
      </c>
      <c r="H114" s="124">
        <f t="shared" si="30"/>
        <v>0</v>
      </c>
    </row>
    <row r="115" spans="1:8" ht="15.75" x14ac:dyDescent="0.25">
      <c r="A115" s="117" t="s">
        <v>175</v>
      </c>
      <c r="B115" s="117" t="s">
        <v>189</v>
      </c>
      <c r="C115" s="117" t="s">
        <v>241</v>
      </c>
      <c r="D115" s="117" t="s">
        <v>13</v>
      </c>
      <c r="E115" s="118" t="s">
        <v>173</v>
      </c>
      <c r="F115" s="119">
        <v>5</v>
      </c>
      <c r="G115" s="119">
        <v>0</v>
      </c>
      <c r="H115" s="119">
        <f t="shared" si="30"/>
        <v>0</v>
      </c>
    </row>
    <row r="116" spans="1:8" ht="31.5" x14ac:dyDescent="0.25">
      <c r="A116" s="122" t="s">
        <v>175</v>
      </c>
      <c r="B116" s="122" t="s">
        <v>189</v>
      </c>
      <c r="C116" s="122" t="s">
        <v>242</v>
      </c>
      <c r="D116" s="122"/>
      <c r="E116" s="123" t="s">
        <v>328</v>
      </c>
      <c r="F116" s="124">
        <f>F117</f>
        <v>800</v>
      </c>
      <c r="G116" s="124">
        <f t="shared" ref="G116" si="58">G117</f>
        <v>248</v>
      </c>
      <c r="H116" s="124">
        <f t="shared" si="30"/>
        <v>31</v>
      </c>
    </row>
    <row r="117" spans="1:8" ht="15.75" x14ac:dyDescent="0.25">
      <c r="A117" s="117" t="s">
        <v>175</v>
      </c>
      <c r="B117" s="117" t="s">
        <v>189</v>
      </c>
      <c r="C117" s="117" t="s">
        <v>242</v>
      </c>
      <c r="D117" s="117" t="s">
        <v>13</v>
      </c>
      <c r="E117" s="118" t="s">
        <v>173</v>
      </c>
      <c r="F117" s="119">
        <v>800</v>
      </c>
      <c r="G117" s="119">
        <v>248</v>
      </c>
      <c r="H117" s="119">
        <f t="shared" si="30"/>
        <v>31</v>
      </c>
    </row>
    <row r="118" spans="1:8" ht="31.5" x14ac:dyDescent="0.25">
      <c r="A118" s="114" t="s">
        <v>187</v>
      </c>
      <c r="B118" s="114" t="s">
        <v>174</v>
      </c>
      <c r="C118" s="114"/>
      <c r="D118" s="114"/>
      <c r="E118" s="115" t="s">
        <v>114</v>
      </c>
      <c r="F118" s="130">
        <f>F119+F148+F157</f>
        <v>109364.53474</v>
      </c>
      <c r="G118" s="130">
        <f>G119+G148+G157</f>
        <v>88093.837119999997</v>
      </c>
      <c r="H118" s="130">
        <f t="shared" si="30"/>
        <v>80.550644072533814</v>
      </c>
    </row>
    <row r="119" spans="1:8" ht="18.75" x14ac:dyDescent="0.25">
      <c r="A119" s="117" t="s">
        <v>187</v>
      </c>
      <c r="B119" s="117" t="s">
        <v>178</v>
      </c>
      <c r="C119" s="117"/>
      <c r="D119" s="117"/>
      <c r="E119" s="145" t="s">
        <v>115</v>
      </c>
      <c r="F119" s="130">
        <f>F120+F130</f>
        <v>67736.54969</v>
      </c>
      <c r="G119" s="130">
        <f>G120+G130</f>
        <v>53075.380189999996</v>
      </c>
      <c r="H119" s="130">
        <f t="shared" si="30"/>
        <v>78.355600385467454</v>
      </c>
    </row>
    <row r="120" spans="1:8" ht="31.5" x14ac:dyDescent="0.25">
      <c r="A120" s="125" t="s">
        <v>187</v>
      </c>
      <c r="B120" s="125" t="s">
        <v>178</v>
      </c>
      <c r="C120" s="125" t="s">
        <v>269</v>
      </c>
      <c r="D120" s="125"/>
      <c r="E120" s="126" t="s">
        <v>270</v>
      </c>
      <c r="F120" s="127">
        <f>F121</f>
        <v>507.49</v>
      </c>
      <c r="G120" s="127">
        <f>G121</f>
        <v>368.58492000000001</v>
      </c>
      <c r="H120" s="127">
        <f t="shared" si="30"/>
        <v>72.629001556680919</v>
      </c>
    </row>
    <row r="121" spans="1:8" ht="15.75" x14ac:dyDescent="0.25">
      <c r="A121" s="125" t="s">
        <v>187</v>
      </c>
      <c r="B121" s="125" t="s">
        <v>178</v>
      </c>
      <c r="C121" s="125" t="s">
        <v>288</v>
      </c>
      <c r="D121" s="125"/>
      <c r="E121" s="126" t="s">
        <v>289</v>
      </c>
      <c r="F121" s="127">
        <f>F122</f>
        <v>507.49</v>
      </c>
      <c r="G121" s="127">
        <f>G122</f>
        <v>368.58492000000001</v>
      </c>
      <c r="H121" s="127">
        <f t="shared" si="30"/>
        <v>72.629001556680919</v>
      </c>
    </row>
    <row r="122" spans="1:8" ht="15.75" x14ac:dyDescent="0.25">
      <c r="A122" s="125" t="s">
        <v>187</v>
      </c>
      <c r="B122" s="125" t="s">
        <v>178</v>
      </c>
      <c r="C122" s="125" t="s">
        <v>290</v>
      </c>
      <c r="D122" s="125"/>
      <c r="E122" s="126" t="s">
        <v>14</v>
      </c>
      <c r="F122" s="127">
        <f>F123+F125+F128</f>
        <v>507.49</v>
      </c>
      <c r="G122" s="127">
        <f>G123+G125+G128</f>
        <v>368.58492000000001</v>
      </c>
      <c r="H122" s="127">
        <f t="shared" si="30"/>
        <v>72.629001556680919</v>
      </c>
    </row>
    <row r="123" spans="1:8" ht="31.5" x14ac:dyDescent="0.25">
      <c r="A123" s="117" t="s">
        <v>187</v>
      </c>
      <c r="B123" s="117" t="s">
        <v>178</v>
      </c>
      <c r="C123" s="117" t="s">
        <v>291</v>
      </c>
      <c r="D123" s="117"/>
      <c r="E123" s="118" t="s">
        <v>292</v>
      </c>
      <c r="F123" s="119">
        <f>F124</f>
        <v>32.6</v>
      </c>
      <c r="G123" s="119">
        <f>G124</f>
        <v>24.45</v>
      </c>
      <c r="H123" s="119">
        <f t="shared" si="30"/>
        <v>75</v>
      </c>
    </row>
    <row r="124" spans="1:8" ht="47.25" x14ac:dyDescent="0.25">
      <c r="A124" s="117" t="s">
        <v>187</v>
      </c>
      <c r="B124" s="117" t="s">
        <v>178</v>
      </c>
      <c r="C124" s="117" t="s">
        <v>243</v>
      </c>
      <c r="D124" s="117"/>
      <c r="E124" s="118" t="s">
        <v>329</v>
      </c>
      <c r="F124" s="119">
        <v>32.6</v>
      </c>
      <c r="G124" s="119">
        <v>24.45</v>
      </c>
      <c r="H124" s="119">
        <f t="shared" si="30"/>
        <v>75</v>
      </c>
    </row>
    <row r="125" spans="1:8" ht="15.75" x14ac:dyDescent="0.25">
      <c r="A125" s="128" t="s">
        <v>187</v>
      </c>
      <c r="B125" s="128" t="s">
        <v>178</v>
      </c>
      <c r="C125" s="128" t="s">
        <v>297</v>
      </c>
      <c r="D125" s="128"/>
      <c r="E125" s="129" t="s">
        <v>298</v>
      </c>
      <c r="F125" s="130">
        <f>F126</f>
        <v>263</v>
      </c>
      <c r="G125" s="130">
        <f>G126</f>
        <v>185.21742</v>
      </c>
      <c r="H125" s="119">
        <f t="shared" si="30"/>
        <v>70.424874524714838</v>
      </c>
    </row>
    <row r="126" spans="1:8" ht="63" x14ac:dyDescent="0.25">
      <c r="A126" s="117" t="s">
        <v>187</v>
      </c>
      <c r="B126" s="117" t="s">
        <v>178</v>
      </c>
      <c r="C126" s="117" t="s">
        <v>244</v>
      </c>
      <c r="D126" s="117"/>
      <c r="E126" s="118" t="s">
        <v>330</v>
      </c>
      <c r="F126" s="119">
        <f>F127</f>
        <v>263</v>
      </c>
      <c r="G126" s="119">
        <f t="shared" ref="G126" si="59">G127</f>
        <v>185.21742</v>
      </c>
      <c r="H126" s="119">
        <f t="shared" si="30"/>
        <v>70.424874524714838</v>
      </c>
    </row>
    <row r="127" spans="1:8" ht="15.75" x14ac:dyDescent="0.25">
      <c r="A127" s="117" t="s">
        <v>187</v>
      </c>
      <c r="B127" s="117" t="s">
        <v>178</v>
      </c>
      <c r="C127" s="117" t="s">
        <v>244</v>
      </c>
      <c r="D127" s="117" t="s">
        <v>13</v>
      </c>
      <c r="E127" s="118" t="s">
        <v>173</v>
      </c>
      <c r="F127" s="119">
        <v>263</v>
      </c>
      <c r="G127" s="119">
        <v>185.21742</v>
      </c>
      <c r="H127" s="119">
        <f t="shared" si="30"/>
        <v>70.424874524714838</v>
      </c>
    </row>
    <row r="128" spans="1:8" ht="15.75" x14ac:dyDescent="0.25">
      <c r="A128" s="125" t="s">
        <v>187</v>
      </c>
      <c r="B128" s="125" t="s">
        <v>178</v>
      </c>
      <c r="C128" s="125" t="s">
        <v>331</v>
      </c>
      <c r="D128" s="125"/>
      <c r="E128" s="126" t="s">
        <v>332</v>
      </c>
      <c r="F128" s="127">
        <f>+F129</f>
        <v>211.89</v>
      </c>
      <c r="G128" s="127">
        <f>+G129</f>
        <v>158.91749999999999</v>
      </c>
      <c r="H128" s="127">
        <f t="shared" si="30"/>
        <v>75</v>
      </c>
    </row>
    <row r="129" spans="1:8" ht="63" x14ac:dyDescent="0.25">
      <c r="A129" s="117" t="s">
        <v>187</v>
      </c>
      <c r="B129" s="117" t="s">
        <v>178</v>
      </c>
      <c r="C129" s="117" t="s">
        <v>443</v>
      </c>
      <c r="D129" s="117"/>
      <c r="E129" s="118" t="s">
        <v>333</v>
      </c>
      <c r="F129" s="119">
        <v>211.89</v>
      </c>
      <c r="G129" s="119">
        <v>158.91749999999999</v>
      </c>
      <c r="H129" s="119">
        <f t="shared" si="30"/>
        <v>75</v>
      </c>
    </row>
    <row r="130" spans="1:8" ht="31.5" x14ac:dyDescent="0.25">
      <c r="A130" s="200" t="s">
        <v>187</v>
      </c>
      <c r="B130" s="200" t="s">
        <v>178</v>
      </c>
      <c r="C130" s="200" t="s">
        <v>304</v>
      </c>
      <c r="D130" s="200"/>
      <c r="E130" s="201" t="s">
        <v>303</v>
      </c>
      <c r="F130" s="202">
        <f>F131+F144</f>
        <v>67229.059689999995</v>
      </c>
      <c r="G130" s="202">
        <f>G131+G144</f>
        <v>52706.795269999995</v>
      </c>
      <c r="H130" s="202">
        <f t="shared" si="30"/>
        <v>78.398828591440022</v>
      </c>
    </row>
    <row r="131" spans="1:8" ht="63" x14ac:dyDescent="0.25">
      <c r="A131" s="135" t="s">
        <v>187</v>
      </c>
      <c r="B131" s="135" t="s">
        <v>178</v>
      </c>
      <c r="C131" s="135" t="s">
        <v>458</v>
      </c>
      <c r="D131" s="135"/>
      <c r="E131" s="136" t="s">
        <v>457</v>
      </c>
      <c r="F131" s="137">
        <f>F132+F142</f>
        <v>66087.059689999995</v>
      </c>
      <c r="G131" s="137">
        <f>G132+G142</f>
        <v>52006.761999999995</v>
      </c>
      <c r="H131" s="137">
        <f t="shared" si="30"/>
        <v>78.694319650401141</v>
      </c>
    </row>
    <row r="132" spans="1:8" ht="47.25" x14ac:dyDescent="0.25">
      <c r="A132" s="135"/>
      <c r="B132" s="135"/>
      <c r="C132" s="135"/>
      <c r="D132" s="135"/>
      <c r="E132" s="136" t="s">
        <v>454</v>
      </c>
      <c r="F132" s="137">
        <f>F133+F135+F137</f>
        <v>57087.059690000002</v>
      </c>
      <c r="G132" s="137">
        <f>G133+G135+G137</f>
        <v>47585.127979999997</v>
      </c>
      <c r="H132" s="202">
        <f t="shared" si="30"/>
        <v>83.355366765080618</v>
      </c>
    </row>
    <row r="133" spans="1:8" ht="15.75" x14ac:dyDescent="0.25">
      <c r="A133" s="207" t="s">
        <v>187</v>
      </c>
      <c r="B133" s="207" t="s">
        <v>178</v>
      </c>
      <c r="C133" s="207" t="s">
        <v>459</v>
      </c>
      <c r="D133" s="207" t="s">
        <v>188</v>
      </c>
      <c r="E133" s="208" t="s">
        <v>456</v>
      </c>
      <c r="F133" s="202">
        <f>F134</f>
        <v>54739.839690000001</v>
      </c>
      <c r="G133" s="202">
        <f>G134</f>
        <v>45345.922809999996</v>
      </c>
      <c r="H133" s="202">
        <f t="shared" si="30"/>
        <v>82.838976268108979</v>
      </c>
    </row>
    <row r="134" spans="1:8" ht="15.75" x14ac:dyDescent="0.25">
      <c r="A134" s="188" t="s">
        <v>187</v>
      </c>
      <c r="B134" s="188" t="s">
        <v>178</v>
      </c>
      <c r="C134" s="188" t="s">
        <v>459</v>
      </c>
      <c r="D134" s="188" t="s">
        <v>188</v>
      </c>
      <c r="E134" s="189" t="s">
        <v>115</v>
      </c>
      <c r="F134" s="190">
        <v>54739.839690000001</v>
      </c>
      <c r="G134" s="190">
        <v>45345.922809999996</v>
      </c>
      <c r="H134" s="134">
        <f>G134/F134*100</f>
        <v>82.838976268108979</v>
      </c>
    </row>
    <row r="135" spans="1:8" ht="31.5" x14ac:dyDescent="0.25">
      <c r="A135" s="188" t="s">
        <v>187</v>
      </c>
      <c r="B135" s="188" t="s">
        <v>178</v>
      </c>
      <c r="C135" s="188" t="s">
        <v>459</v>
      </c>
      <c r="D135" s="207" t="s">
        <v>383</v>
      </c>
      <c r="E135" s="208" t="s">
        <v>455</v>
      </c>
      <c r="F135" s="209">
        <f>F136</f>
        <v>1782</v>
      </c>
      <c r="G135" s="209">
        <f>G136</f>
        <v>1782</v>
      </c>
      <c r="H135" s="134">
        <f t="shared" si="30"/>
        <v>100</v>
      </c>
    </row>
    <row r="136" spans="1:8" ht="15.75" x14ac:dyDescent="0.25">
      <c r="A136" s="188" t="s">
        <v>187</v>
      </c>
      <c r="B136" s="188" t="s">
        <v>178</v>
      </c>
      <c r="C136" s="188" t="s">
        <v>459</v>
      </c>
      <c r="D136" s="188" t="s">
        <v>383</v>
      </c>
      <c r="E136" s="189" t="s">
        <v>115</v>
      </c>
      <c r="F136" s="190">
        <v>1782</v>
      </c>
      <c r="G136" s="190">
        <v>1782</v>
      </c>
      <c r="H136" s="134">
        <f t="shared" si="30"/>
        <v>100</v>
      </c>
    </row>
    <row r="137" spans="1:8" ht="47.25" x14ac:dyDescent="0.25">
      <c r="A137" s="135" t="s">
        <v>187</v>
      </c>
      <c r="B137" s="135" t="s">
        <v>178</v>
      </c>
      <c r="C137" s="135" t="s">
        <v>453</v>
      </c>
      <c r="D137" s="135"/>
      <c r="E137" s="136" t="s">
        <v>454</v>
      </c>
      <c r="F137" s="137">
        <f>F138+F140</f>
        <v>565.22</v>
      </c>
      <c r="G137" s="137">
        <f>G138+G140</f>
        <v>457.20517000000001</v>
      </c>
      <c r="H137" s="134">
        <f t="shared" si="30"/>
        <v>80.889772124128655</v>
      </c>
    </row>
    <row r="138" spans="1:8" ht="15.75" x14ac:dyDescent="0.25">
      <c r="A138" s="207" t="s">
        <v>187</v>
      </c>
      <c r="B138" s="207" t="s">
        <v>178</v>
      </c>
      <c r="C138" s="207" t="s">
        <v>453</v>
      </c>
      <c r="D138" s="207" t="s">
        <v>188</v>
      </c>
      <c r="E138" s="208" t="s">
        <v>456</v>
      </c>
      <c r="F138" s="209">
        <f>F139</f>
        <v>547.22</v>
      </c>
      <c r="G138" s="209">
        <f>G139</f>
        <v>439.20517000000001</v>
      </c>
      <c r="H138" s="134">
        <f t="shared" si="30"/>
        <v>80.261169182412914</v>
      </c>
    </row>
    <row r="139" spans="1:8" ht="15.75" x14ac:dyDescent="0.25">
      <c r="A139" s="188" t="s">
        <v>187</v>
      </c>
      <c r="B139" s="188" t="s">
        <v>178</v>
      </c>
      <c r="C139" s="188" t="s">
        <v>453</v>
      </c>
      <c r="D139" s="188" t="s">
        <v>188</v>
      </c>
      <c r="E139" s="189" t="s">
        <v>115</v>
      </c>
      <c r="F139" s="190">
        <v>547.22</v>
      </c>
      <c r="G139" s="190">
        <v>439.20517000000001</v>
      </c>
      <c r="H139" s="134">
        <f t="shared" si="30"/>
        <v>80.261169182412914</v>
      </c>
    </row>
    <row r="140" spans="1:8" ht="31.5" x14ac:dyDescent="0.25">
      <c r="A140" s="207" t="s">
        <v>187</v>
      </c>
      <c r="B140" s="207" t="s">
        <v>178</v>
      </c>
      <c r="C140" s="207" t="s">
        <v>453</v>
      </c>
      <c r="D140" s="207" t="s">
        <v>383</v>
      </c>
      <c r="E140" s="208" t="s">
        <v>455</v>
      </c>
      <c r="F140" s="209">
        <f>F141</f>
        <v>18</v>
      </c>
      <c r="G140" s="209">
        <f>G141</f>
        <v>18</v>
      </c>
      <c r="H140" s="134">
        <f t="shared" si="30"/>
        <v>100</v>
      </c>
    </row>
    <row r="141" spans="1:8" s="203" customFormat="1" ht="15.75" x14ac:dyDescent="0.25">
      <c r="A141" s="188" t="s">
        <v>187</v>
      </c>
      <c r="B141" s="188" t="s">
        <v>178</v>
      </c>
      <c r="C141" s="210" t="s">
        <v>453</v>
      </c>
      <c r="D141" s="211">
        <v>853</v>
      </c>
      <c r="E141" s="210" t="s">
        <v>115</v>
      </c>
      <c r="F141" s="212">
        <v>18</v>
      </c>
      <c r="G141" s="190">
        <v>18</v>
      </c>
      <c r="H141" s="134">
        <f t="shared" si="30"/>
        <v>100</v>
      </c>
    </row>
    <row r="142" spans="1:8" ht="15.75" x14ac:dyDescent="0.25">
      <c r="A142" s="135" t="s">
        <v>187</v>
      </c>
      <c r="B142" s="135" t="s">
        <v>178</v>
      </c>
      <c r="C142" s="135" t="s">
        <v>460</v>
      </c>
      <c r="D142" s="135"/>
      <c r="E142" s="213" t="s">
        <v>456</v>
      </c>
      <c r="F142" s="137">
        <f>F143</f>
        <v>9000</v>
      </c>
      <c r="G142" s="137">
        <f>G143</f>
        <v>4421.6340200000004</v>
      </c>
      <c r="H142" s="214">
        <f t="shared" si="30"/>
        <v>49.129266888888893</v>
      </c>
    </row>
    <row r="143" spans="1:8" ht="15.75" x14ac:dyDescent="0.25">
      <c r="A143" s="132" t="s">
        <v>187</v>
      </c>
      <c r="B143" s="132" t="s">
        <v>178</v>
      </c>
      <c r="C143" s="135" t="s">
        <v>463</v>
      </c>
      <c r="D143" s="132" t="s">
        <v>188</v>
      </c>
      <c r="E143" s="215" t="s">
        <v>115</v>
      </c>
      <c r="F143" s="134">
        <v>9000</v>
      </c>
      <c r="G143" s="134">
        <v>4421.6340200000004</v>
      </c>
      <c r="H143" s="134">
        <f t="shared" si="30"/>
        <v>49.129266888888893</v>
      </c>
    </row>
    <row r="144" spans="1:8" ht="31.5" x14ac:dyDescent="0.2">
      <c r="A144" s="135" t="s">
        <v>187</v>
      </c>
      <c r="B144" s="135" t="s">
        <v>178</v>
      </c>
      <c r="C144" s="135" t="s">
        <v>306</v>
      </c>
      <c r="D144" s="135"/>
      <c r="E144" s="136" t="s">
        <v>307</v>
      </c>
      <c r="F144" s="216">
        <f t="shared" ref="F144:G146" si="60">F145</f>
        <v>1142</v>
      </c>
      <c r="G144" s="216">
        <f t="shared" si="60"/>
        <v>700.03327000000002</v>
      </c>
      <c r="H144" s="216">
        <f>G144/F144*100</f>
        <v>61.29888528896673</v>
      </c>
    </row>
    <row r="145" spans="1:8" ht="63" x14ac:dyDescent="0.25">
      <c r="A145" s="132" t="s">
        <v>187</v>
      </c>
      <c r="B145" s="132" t="s">
        <v>178</v>
      </c>
      <c r="C145" s="132" t="s">
        <v>312</v>
      </c>
      <c r="D145" s="132"/>
      <c r="E145" s="133" t="s">
        <v>313</v>
      </c>
      <c r="F145" s="134">
        <f t="shared" si="60"/>
        <v>1142</v>
      </c>
      <c r="G145" s="134">
        <f t="shared" si="60"/>
        <v>700.03327000000002</v>
      </c>
      <c r="H145" s="134">
        <f>G145/F145*100</f>
        <v>61.29888528896673</v>
      </c>
    </row>
    <row r="146" spans="1:8" ht="63" x14ac:dyDescent="0.25">
      <c r="A146" s="132" t="s">
        <v>187</v>
      </c>
      <c r="B146" s="132" t="s">
        <v>178</v>
      </c>
      <c r="C146" s="132" t="s">
        <v>245</v>
      </c>
      <c r="D146" s="132"/>
      <c r="E146" s="133" t="s">
        <v>334</v>
      </c>
      <c r="F146" s="134">
        <f t="shared" si="60"/>
        <v>1142</v>
      </c>
      <c r="G146" s="134">
        <f t="shared" si="60"/>
        <v>700.03327000000002</v>
      </c>
      <c r="H146" s="134">
        <f>G146/F146*100</f>
        <v>61.29888528896673</v>
      </c>
    </row>
    <row r="147" spans="1:8" ht="31.5" x14ac:dyDescent="0.25">
      <c r="A147" s="188" t="s">
        <v>187</v>
      </c>
      <c r="B147" s="188" t="s">
        <v>178</v>
      </c>
      <c r="C147" s="188" t="s">
        <v>245</v>
      </c>
      <c r="D147" s="188" t="s">
        <v>13</v>
      </c>
      <c r="E147" s="189" t="s">
        <v>173</v>
      </c>
      <c r="F147" s="190">
        <v>1142</v>
      </c>
      <c r="G147" s="190">
        <v>700.03327000000002</v>
      </c>
      <c r="H147" s="190">
        <f>G147/F147*100</f>
        <v>61.29888528896673</v>
      </c>
    </row>
    <row r="148" spans="1:8" ht="15.75" x14ac:dyDescent="0.25">
      <c r="A148" s="125" t="s">
        <v>187</v>
      </c>
      <c r="B148" s="125" t="s">
        <v>171</v>
      </c>
      <c r="C148" s="125" t="s">
        <v>363</v>
      </c>
      <c r="D148" s="125"/>
      <c r="E148" s="126" t="s">
        <v>116</v>
      </c>
      <c r="F148" s="127">
        <f>F149</f>
        <v>156.23000000000002</v>
      </c>
      <c r="G148" s="127">
        <f>G149</f>
        <v>111.25230999999999</v>
      </c>
      <c r="H148" s="127">
        <f t="shared" ref="H148:H205" si="61">G148/F148*100</f>
        <v>71.210593355949541</v>
      </c>
    </row>
    <row r="149" spans="1:8" ht="31.5" x14ac:dyDescent="0.25">
      <c r="A149" s="125" t="s">
        <v>187</v>
      </c>
      <c r="B149" s="125" t="s">
        <v>171</v>
      </c>
      <c r="C149" s="125" t="s">
        <v>269</v>
      </c>
      <c r="D149" s="125"/>
      <c r="E149" s="126" t="s">
        <v>270</v>
      </c>
      <c r="F149" s="127">
        <f>F150</f>
        <v>156.23000000000002</v>
      </c>
      <c r="G149" s="127">
        <f t="shared" ref="G149" si="62">G150</f>
        <v>111.25230999999999</v>
      </c>
      <c r="H149" s="119">
        <f t="shared" si="61"/>
        <v>71.210593355949541</v>
      </c>
    </row>
    <row r="150" spans="1:8" ht="15.75" x14ac:dyDescent="0.25">
      <c r="A150" s="125" t="s">
        <v>187</v>
      </c>
      <c r="B150" s="125" t="s">
        <v>171</v>
      </c>
      <c r="C150" s="125" t="s">
        <v>288</v>
      </c>
      <c r="D150" s="125"/>
      <c r="E150" s="126" t="s">
        <v>289</v>
      </c>
      <c r="F150" s="127">
        <f>F151</f>
        <v>156.23000000000002</v>
      </c>
      <c r="G150" s="127">
        <f t="shared" ref="G150" si="63">G151</f>
        <v>111.25230999999999</v>
      </c>
      <c r="H150" s="119">
        <f t="shared" si="61"/>
        <v>71.210593355949541</v>
      </c>
    </row>
    <row r="151" spans="1:8" ht="15.75" x14ac:dyDescent="0.25">
      <c r="A151" s="125" t="s">
        <v>187</v>
      </c>
      <c r="B151" s="125" t="s">
        <v>171</v>
      </c>
      <c r="C151" s="125" t="s">
        <v>290</v>
      </c>
      <c r="D151" s="125"/>
      <c r="E151" s="126" t="s">
        <v>14</v>
      </c>
      <c r="F151" s="127">
        <f>F152+F154</f>
        <v>156.23000000000002</v>
      </c>
      <c r="G151" s="127">
        <f t="shared" ref="G151" si="64">G152+G154</f>
        <v>111.25230999999999</v>
      </c>
      <c r="H151" s="119">
        <f t="shared" si="61"/>
        <v>71.210593355949541</v>
      </c>
    </row>
    <row r="152" spans="1:8" ht="31.5" x14ac:dyDescent="0.25">
      <c r="A152" s="122" t="s">
        <v>187</v>
      </c>
      <c r="B152" s="122" t="s">
        <v>171</v>
      </c>
      <c r="C152" s="122" t="s">
        <v>291</v>
      </c>
      <c r="D152" s="122"/>
      <c r="E152" s="123" t="s">
        <v>292</v>
      </c>
      <c r="F152" s="124">
        <f>F153</f>
        <v>121.23</v>
      </c>
      <c r="G152" s="124">
        <f>G153</f>
        <v>90.922499999999999</v>
      </c>
      <c r="H152" s="119">
        <f t="shared" si="61"/>
        <v>75</v>
      </c>
    </row>
    <row r="153" spans="1:8" ht="78.75" x14ac:dyDescent="0.25">
      <c r="A153" s="117" t="s">
        <v>187</v>
      </c>
      <c r="B153" s="117" t="s">
        <v>171</v>
      </c>
      <c r="C153" s="117" t="s">
        <v>246</v>
      </c>
      <c r="D153" s="117"/>
      <c r="E153" s="118" t="s">
        <v>335</v>
      </c>
      <c r="F153" s="119">
        <v>121.23</v>
      </c>
      <c r="G153" s="119">
        <v>90.922499999999999</v>
      </c>
      <c r="H153" s="119">
        <f t="shared" si="61"/>
        <v>75</v>
      </c>
    </row>
    <row r="154" spans="1:8" ht="15.75" x14ac:dyDescent="0.25">
      <c r="A154" s="122" t="s">
        <v>187</v>
      </c>
      <c r="B154" s="122" t="s">
        <v>171</v>
      </c>
      <c r="C154" s="122" t="s">
        <v>297</v>
      </c>
      <c r="D154" s="122"/>
      <c r="E154" s="123" t="s">
        <v>298</v>
      </c>
      <c r="F154" s="124">
        <f>F155</f>
        <v>35</v>
      </c>
      <c r="G154" s="124">
        <f t="shared" ref="G154" si="65">G155</f>
        <v>20.329809999999998</v>
      </c>
      <c r="H154" s="119">
        <f t="shared" si="61"/>
        <v>58.085171428571428</v>
      </c>
    </row>
    <row r="155" spans="1:8" ht="63" x14ac:dyDescent="0.25">
      <c r="A155" s="117" t="s">
        <v>187</v>
      </c>
      <c r="B155" s="117" t="s">
        <v>171</v>
      </c>
      <c r="C155" s="117" t="s">
        <v>244</v>
      </c>
      <c r="D155" s="117"/>
      <c r="E155" s="118" t="s">
        <v>330</v>
      </c>
      <c r="F155" s="119">
        <f>F156</f>
        <v>35</v>
      </c>
      <c r="G155" s="119">
        <f t="shared" ref="G155" si="66">G156</f>
        <v>20.329809999999998</v>
      </c>
      <c r="H155" s="119">
        <f t="shared" si="61"/>
        <v>58.085171428571428</v>
      </c>
    </row>
    <row r="156" spans="1:8" ht="15.75" x14ac:dyDescent="0.25">
      <c r="A156" s="117" t="s">
        <v>187</v>
      </c>
      <c r="B156" s="117" t="s">
        <v>171</v>
      </c>
      <c r="C156" s="117" t="s">
        <v>244</v>
      </c>
      <c r="D156" s="117" t="s">
        <v>168</v>
      </c>
      <c r="E156" s="118" t="s">
        <v>181</v>
      </c>
      <c r="F156" s="119">
        <v>35</v>
      </c>
      <c r="G156" s="119">
        <v>20.329809999999998</v>
      </c>
      <c r="H156" s="119">
        <f t="shared" si="61"/>
        <v>58.085171428571428</v>
      </c>
    </row>
    <row r="157" spans="1:8" ht="15.75" x14ac:dyDescent="0.25">
      <c r="A157" s="125" t="s">
        <v>187</v>
      </c>
      <c r="B157" s="125" t="s">
        <v>186</v>
      </c>
      <c r="C157" s="125"/>
      <c r="D157" s="125"/>
      <c r="E157" s="126" t="s">
        <v>117</v>
      </c>
      <c r="F157" s="127">
        <f>F158</f>
        <v>41471.755050000007</v>
      </c>
      <c r="G157" s="127">
        <f t="shared" ref="G157:G158" si="67">G158</f>
        <v>34907.204619999997</v>
      </c>
      <c r="H157" s="127">
        <f t="shared" si="61"/>
        <v>84.171032978745359</v>
      </c>
    </row>
    <row r="158" spans="1:8" ht="31.5" x14ac:dyDescent="0.25">
      <c r="A158" s="125" t="s">
        <v>187</v>
      </c>
      <c r="B158" s="125" t="s">
        <v>186</v>
      </c>
      <c r="C158" s="125" t="s">
        <v>302</v>
      </c>
      <c r="D158" s="125"/>
      <c r="E158" s="126" t="s">
        <v>303</v>
      </c>
      <c r="F158" s="127">
        <f>F159</f>
        <v>41471.755050000007</v>
      </c>
      <c r="G158" s="127">
        <f t="shared" si="67"/>
        <v>34907.204619999997</v>
      </c>
      <c r="H158" s="127">
        <f t="shared" si="61"/>
        <v>84.171032978745359</v>
      </c>
    </row>
    <row r="159" spans="1:8" ht="110.25" x14ac:dyDescent="0.25">
      <c r="A159" s="125" t="s">
        <v>187</v>
      </c>
      <c r="B159" s="125" t="s">
        <v>186</v>
      </c>
      <c r="C159" s="125" t="s">
        <v>304</v>
      </c>
      <c r="D159" s="125"/>
      <c r="E159" s="126" t="s">
        <v>305</v>
      </c>
      <c r="F159" s="127">
        <f>F160+F175</f>
        <v>41471.755050000007</v>
      </c>
      <c r="G159" s="127">
        <f>G160+G175</f>
        <v>34907.204619999997</v>
      </c>
      <c r="H159" s="127">
        <f t="shared" si="61"/>
        <v>84.171032978745359</v>
      </c>
    </row>
    <row r="160" spans="1:8" ht="31.5" x14ac:dyDescent="0.25">
      <c r="A160" s="125" t="s">
        <v>187</v>
      </c>
      <c r="B160" s="125" t="s">
        <v>186</v>
      </c>
      <c r="C160" s="125" t="s">
        <v>306</v>
      </c>
      <c r="D160" s="125"/>
      <c r="E160" s="126" t="s">
        <v>307</v>
      </c>
      <c r="F160" s="127">
        <f>F161</f>
        <v>20338.339050000002</v>
      </c>
      <c r="G160" s="127">
        <f>G161</f>
        <v>14205.254579999999</v>
      </c>
      <c r="H160" s="127">
        <f t="shared" si="61"/>
        <v>69.844713204345936</v>
      </c>
    </row>
    <row r="161" spans="1:8" ht="78.75" x14ac:dyDescent="0.25">
      <c r="A161" s="128" t="s">
        <v>187</v>
      </c>
      <c r="B161" s="128" t="s">
        <v>186</v>
      </c>
      <c r="C161" s="128" t="s">
        <v>312</v>
      </c>
      <c r="D161" s="128"/>
      <c r="E161" s="129" t="s">
        <v>313</v>
      </c>
      <c r="F161" s="130">
        <f>F162+F166+F168+F171+F173</f>
        <v>20338.339050000002</v>
      </c>
      <c r="G161" s="130">
        <f>G162+G166+G168+G171+G173</f>
        <v>14205.254579999999</v>
      </c>
      <c r="H161" s="127">
        <f t="shared" si="61"/>
        <v>69.844713204345936</v>
      </c>
    </row>
    <row r="162" spans="1:8" ht="15.75" x14ac:dyDescent="0.25">
      <c r="A162" s="122" t="s">
        <v>187</v>
      </c>
      <c r="B162" s="122" t="s">
        <v>186</v>
      </c>
      <c r="C162" s="122" t="s">
        <v>248</v>
      </c>
      <c r="D162" s="122"/>
      <c r="E162" s="123" t="s">
        <v>336</v>
      </c>
      <c r="F162" s="124">
        <f>F163+F165+F164</f>
        <v>7799.09</v>
      </c>
      <c r="G162" s="124">
        <f>G163+G165+G164</f>
        <v>6088.3469000000005</v>
      </c>
      <c r="H162" s="119">
        <f t="shared" si="61"/>
        <v>78.064837051502167</v>
      </c>
    </row>
    <row r="163" spans="1:8" ht="15.75" x14ac:dyDescent="0.25">
      <c r="A163" s="117" t="s">
        <v>187</v>
      </c>
      <c r="B163" s="117" t="s">
        <v>186</v>
      </c>
      <c r="C163" s="117" t="s">
        <v>248</v>
      </c>
      <c r="D163" s="117" t="s">
        <v>13</v>
      </c>
      <c r="E163" s="118" t="s">
        <v>173</v>
      </c>
      <c r="F163" s="119">
        <v>4794.09</v>
      </c>
      <c r="G163" s="119">
        <v>4539.09</v>
      </c>
      <c r="H163" s="119">
        <f t="shared" si="61"/>
        <v>94.68095092082126</v>
      </c>
    </row>
    <row r="164" spans="1:8" ht="15.75" x14ac:dyDescent="0.25">
      <c r="A164" s="117" t="s">
        <v>187</v>
      </c>
      <c r="B164" s="117" t="s">
        <v>186</v>
      </c>
      <c r="C164" s="117" t="s">
        <v>248</v>
      </c>
      <c r="D164" s="117" t="s">
        <v>383</v>
      </c>
      <c r="E164" s="118" t="s">
        <v>384</v>
      </c>
      <c r="F164" s="119">
        <v>5</v>
      </c>
      <c r="G164" s="119">
        <v>2.2539500000000001</v>
      </c>
      <c r="H164" s="119">
        <f t="shared" si="61"/>
        <v>45.079000000000001</v>
      </c>
    </row>
    <row r="165" spans="1:8" ht="15.75" x14ac:dyDescent="0.25">
      <c r="A165" s="117" t="s">
        <v>187</v>
      </c>
      <c r="B165" s="117" t="s">
        <v>186</v>
      </c>
      <c r="C165" s="117" t="s">
        <v>248</v>
      </c>
      <c r="D165" s="117" t="s">
        <v>168</v>
      </c>
      <c r="E165" s="118" t="s">
        <v>181</v>
      </c>
      <c r="F165" s="119">
        <v>3000</v>
      </c>
      <c r="G165" s="119">
        <v>1547.0029500000001</v>
      </c>
      <c r="H165" s="119">
        <f t="shared" si="61"/>
        <v>51.566765000000004</v>
      </c>
    </row>
    <row r="166" spans="1:8" ht="31.5" x14ac:dyDescent="0.25">
      <c r="A166" s="122" t="s">
        <v>187</v>
      </c>
      <c r="B166" s="122" t="s">
        <v>186</v>
      </c>
      <c r="C166" s="122" t="s">
        <v>249</v>
      </c>
      <c r="D166" s="122"/>
      <c r="E166" s="123" t="s">
        <v>337</v>
      </c>
      <c r="F166" s="124">
        <f>F167</f>
        <v>50</v>
      </c>
      <c r="G166" s="124">
        <f t="shared" ref="G166" si="68">G167</f>
        <v>0</v>
      </c>
      <c r="H166" s="119">
        <f t="shared" si="61"/>
        <v>0</v>
      </c>
    </row>
    <row r="167" spans="1:8" ht="15.75" x14ac:dyDescent="0.25">
      <c r="A167" s="117" t="s">
        <v>187</v>
      </c>
      <c r="B167" s="117" t="s">
        <v>186</v>
      </c>
      <c r="C167" s="117" t="s">
        <v>249</v>
      </c>
      <c r="D167" s="117" t="s">
        <v>13</v>
      </c>
      <c r="E167" s="118" t="s">
        <v>173</v>
      </c>
      <c r="F167" s="119">
        <v>50</v>
      </c>
      <c r="G167" s="119">
        <v>0</v>
      </c>
      <c r="H167" s="119">
        <f t="shared" si="61"/>
        <v>0</v>
      </c>
    </row>
    <row r="168" spans="1:8" ht="31.5" x14ac:dyDescent="0.25">
      <c r="A168" s="122" t="s">
        <v>187</v>
      </c>
      <c r="B168" s="122" t="s">
        <v>186</v>
      </c>
      <c r="C168" s="122" t="s">
        <v>250</v>
      </c>
      <c r="D168" s="122"/>
      <c r="E168" s="123" t="s">
        <v>338</v>
      </c>
      <c r="F168" s="124">
        <f>F169+F170</f>
        <v>6881.2190499999997</v>
      </c>
      <c r="G168" s="124">
        <f>G169</f>
        <v>6155.8879999999999</v>
      </c>
      <c r="H168" s="119">
        <f t="shared" si="61"/>
        <v>89.459265215514392</v>
      </c>
    </row>
    <row r="169" spans="1:8" ht="15.75" x14ac:dyDescent="0.25">
      <c r="A169" s="117" t="s">
        <v>187</v>
      </c>
      <c r="B169" s="117" t="s">
        <v>186</v>
      </c>
      <c r="C169" s="117" t="s">
        <v>250</v>
      </c>
      <c r="D169" s="117" t="s">
        <v>13</v>
      </c>
      <c r="E169" s="118" t="s">
        <v>173</v>
      </c>
      <c r="F169" s="119">
        <v>6861.2190499999997</v>
      </c>
      <c r="G169" s="119">
        <v>6155.8879999999999</v>
      </c>
      <c r="H169" s="119">
        <f t="shared" si="61"/>
        <v>89.720033060305809</v>
      </c>
    </row>
    <row r="170" spans="1:8" ht="15.75" x14ac:dyDescent="0.25">
      <c r="A170" s="117" t="s">
        <v>187</v>
      </c>
      <c r="B170" s="117" t="s">
        <v>186</v>
      </c>
      <c r="C170" s="117" t="s">
        <v>250</v>
      </c>
      <c r="D170" s="117" t="s">
        <v>168</v>
      </c>
      <c r="E170" s="118" t="s">
        <v>173</v>
      </c>
      <c r="F170" s="119">
        <v>20</v>
      </c>
      <c r="G170" s="119">
        <v>0</v>
      </c>
      <c r="H170" s="119">
        <f t="shared" si="61"/>
        <v>0</v>
      </c>
    </row>
    <row r="171" spans="1:8" ht="141.75" x14ac:dyDescent="0.25">
      <c r="A171" s="117" t="s">
        <v>187</v>
      </c>
      <c r="B171" s="117" t="s">
        <v>186</v>
      </c>
      <c r="C171" s="117" t="s">
        <v>252</v>
      </c>
      <c r="D171" s="117"/>
      <c r="E171" s="121" t="s">
        <v>340</v>
      </c>
      <c r="F171" s="119">
        <f>F172</f>
        <v>1961.02</v>
      </c>
      <c r="G171" s="119">
        <f t="shared" ref="G171" si="69">G172</f>
        <v>1961.0196800000001</v>
      </c>
      <c r="H171" s="119">
        <f t="shared" si="61"/>
        <v>99.999983681961439</v>
      </c>
    </row>
    <row r="172" spans="1:8" ht="15.75" x14ac:dyDescent="0.25">
      <c r="A172" s="117" t="s">
        <v>187</v>
      </c>
      <c r="B172" s="117" t="s">
        <v>186</v>
      </c>
      <c r="C172" s="117" t="s">
        <v>252</v>
      </c>
      <c r="D172" s="117" t="s">
        <v>13</v>
      </c>
      <c r="E172" s="118" t="s">
        <v>173</v>
      </c>
      <c r="F172" s="119">
        <v>1961.02</v>
      </c>
      <c r="G172" s="119">
        <v>1961.0196800000001</v>
      </c>
      <c r="H172" s="119">
        <f t="shared" si="61"/>
        <v>99.999983681961439</v>
      </c>
    </row>
    <row r="173" spans="1:8" ht="63" x14ac:dyDescent="0.25">
      <c r="A173" s="117" t="s">
        <v>187</v>
      </c>
      <c r="B173" s="117" t="s">
        <v>186</v>
      </c>
      <c r="C173" s="117" t="s">
        <v>253</v>
      </c>
      <c r="D173" s="117"/>
      <c r="E173" s="118" t="s">
        <v>341</v>
      </c>
      <c r="F173" s="119">
        <f>F174</f>
        <v>3647.01</v>
      </c>
      <c r="G173" s="119">
        <f t="shared" ref="G173" si="70">G174</f>
        <v>0</v>
      </c>
      <c r="H173" s="119">
        <f t="shared" si="61"/>
        <v>0</v>
      </c>
    </row>
    <row r="174" spans="1:8" ht="15.75" x14ac:dyDescent="0.25">
      <c r="A174" s="117" t="s">
        <v>187</v>
      </c>
      <c r="B174" s="117" t="s">
        <v>186</v>
      </c>
      <c r="C174" s="117" t="s">
        <v>253</v>
      </c>
      <c r="D174" s="117" t="s">
        <v>13</v>
      </c>
      <c r="E174" s="118" t="s">
        <v>173</v>
      </c>
      <c r="F174" s="119">
        <v>3647.01</v>
      </c>
      <c r="G174" s="119">
        <v>0</v>
      </c>
      <c r="H174" s="119">
        <f t="shared" si="61"/>
        <v>0</v>
      </c>
    </row>
    <row r="175" spans="1:8" ht="31.5" x14ac:dyDescent="0.25">
      <c r="A175" s="125" t="s">
        <v>187</v>
      </c>
      <c r="B175" s="125" t="s">
        <v>186</v>
      </c>
      <c r="C175" s="125" t="s">
        <v>320</v>
      </c>
      <c r="D175" s="125"/>
      <c r="E175" s="126" t="s">
        <v>321</v>
      </c>
      <c r="F175" s="127">
        <f>F176+F179+F182</f>
        <v>21133.416000000001</v>
      </c>
      <c r="G175" s="127">
        <f>G176+G179+G182</f>
        <v>20701.95004</v>
      </c>
      <c r="H175" s="127">
        <f t="shared" si="61"/>
        <v>97.958370951482706</v>
      </c>
    </row>
    <row r="176" spans="1:8" ht="63" x14ac:dyDescent="0.25">
      <c r="A176" s="125" t="s">
        <v>187</v>
      </c>
      <c r="B176" s="125" t="s">
        <v>186</v>
      </c>
      <c r="C176" s="125" t="s">
        <v>342</v>
      </c>
      <c r="D176" s="125"/>
      <c r="E176" s="126" t="s">
        <v>343</v>
      </c>
      <c r="F176" s="127">
        <f>F177</f>
        <v>862.93</v>
      </c>
      <c r="G176" s="127">
        <f>G177</f>
        <v>431.46728999999999</v>
      </c>
      <c r="H176" s="127">
        <f t="shared" si="61"/>
        <v>50.00026537494351</v>
      </c>
    </row>
    <row r="177" spans="1:8" ht="63" x14ac:dyDescent="0.25">
      <c r="A177" s="117" t="s">
        <v>187</v>
      </c>
      <c r="B177" s="117" t="s">
        <v>186</v>
      </c>
      <c r="C177" s="117" t="s">
        <v>251</v>
      </c>
      <c r="D177" s="117"/>
      <c r="E177" s="118" t="s">
        <v>344</v>
      </c>
      <c r="F177" s="119">
        <f>F178</f>
        <v>862.93</v>
      </c>
      <c r="G177" s="119">
        <f>G178</f>
        <v>431.46728999999999</v>
      </c>
      <c r="H177" s="119">
        <f t="shared" si="61"/>
        <v>50.00026537494351</v>
      </c>
    </row>
    <row r="178" spans="1:8" ht="15.75" x14ac:dyDescent="0.25">
      <c r="A178" s="117" t="s">
        <v>187</v>
      </c>
      <c r="B178" s="117" t="s">
        <v>186</v>
      </c>
      <c r="C178" s="117" t="s">
        <v>251</v>
      </c>
      <c r="D178" s="117" t="s">
        <v>13</v>
      </c>
      <c r="E178" s="118" t="s">
        <v>173</v>
      </c>
      <c r="F178" s="119">
        <v>862.93</v>
      </c>
      <c r="G178" s="119">
        <v>431.46728999999999</v>
      </c>
      <c r="H178" s="119">
        <f t="shared" si="61"/>
        <v>50.00026537494351</v>
      </c>
    </row>
    <row r="179" spans="1:8" ht="78.75" x14ac:dyDescent="0.25">
      <c r="A179" s="125" t="s">
        <v>187</v>
      </c>
      <c r="B179" s="125" t="s">
        <v>186</v>
      </c>
      <c r="C179" s="138" t="s">
        <v>357</v>
      </c>
      <c r="D179" s="125"/>
      <c r="E179" s="126" t="s">
        <v>358</v>
      </c>
      <c r="F179" s="127">
        <f>F180</f>
        <v>8647.08</v>
      </c>
      <c r="G179" s="127">
        <f>G180</f>
        <v>8647.07582</v>
      </c>
      <c r="H179" s="191">
        <f t="shared" si="61"/>
        <v>99.999951659982329</v>
      </c>
    </row>
    <row r="180" spans="1:8" ht="47.25" x14ac:dyDescent="0.25">
      <c r="A180" s="117" t="s">
        <v>187</v>
      </c>
      <c r="B180" s="117" t="s">
        <v>186</v>
      </c>
      <c r="C180" s="117" t="s">
        <v>254</v>
      </c>
      <c r="D180" s="117"/>
      <c r="E180" s="118" t="s">
        <v>339</v>
      </c>
      <c r="F180" s="119">
        <f>F181</f>
        <v>8647.08</v>
      </c>
      <c r="G180" s="119">
        <f>G181</f>
        <v>8647.07582</v>
      </c>
      <c r="H180" s="119">
        <f t="shared" si="61"/>
        <v>99.999951659982329</v>
      </c>
    </row>
    <row r="181" spans="1:8" ht="15.75" x14ac:dyDescent="0.25">
      <c r="A181" s="117" t="s">
        <v>196</v>
      </c>
      <c r="B181" s="117" t="s">
        <v>186</v>
      </c>
      <c r="C181" s="117" t="s">
        <v>254</v>
      </c>
      <c r="D181" s="117" t="s">
        <v>13</v>
      </c>
      <c r="E181" s="118" t="s">
        <v>173</v>
      </c>
      <c r="F181" s="119">
        <v>8647.08</v>
      </c>
      <c r="G181" s="119">
        <v>8647.07582</v>
      </c>
      <c r="H181" s="119">
        <f t="shared" si="61"/>
        <v>99.999951659982329</v>
      </c>
    </row>
    <row r="182" spans="1:8" ht="78.75" x14ac:dyDescent="0.25">
      <c r="A182" s="125" t="s">
        <v>187</v>
      </c>
      <c r="B182" s="125" t="s">
        <v>186</v>
      </c>
      <c r="C182" s="125" t="s">
        <v>359</v>
      </c>
      <c r="D182" s="125"/>
      <c r="E182" s="126" t="s">
        <v>361</v>
      </c>
      <c r="F182" s="127">
        <f>F183</f>
        <v>11623.406000000001</v>
      </c>
      <c r="G182" s="127">
        <f t="shared" ref="G182" si="71">G183</f>
        <v>11623.406929999999</v>
      </c>
      <c r="H182" s="127">
        <f t="shared" si="61"/>
        <v>100.00000800109707</v>
      </c>
    </row>
    <row r="183" spans="1:8" ht="47.25" x14ac:dyDescent="0.25">
      <c r="A183" s="117" t="s">
        <v>187</v>
      </c>
      <c r="B183" s="117" t="s">
        <v>186</v>
      </c>
      <c r="C183" s="117" t="s">
        <v>360</v>
      </c>
      <c r="D183" s="117"/>
      <c r="E183" s="139" t="s">
        <v>362</v>
      </c>
      <c r="F183" s="119">
        <f>F184</f>
        <v>11623.406000000001</v>
      </c>
      <c r="G183" s="119">
        <f t="shared" ref="G183" si="72">G184</f>
        <v>11623.406929999999</v>
      </c>
      <c r="H183" s="119">
        <f t="shared" si="61"/>
        <v>100.00000800109707</v>
      </c>
    </row>
    <row r="184" spans="1:8" ht="15.75" x14ac:dyDescent="0.25">
      <c r="A184" s="117" t="s">
        <v>187</v>
      </c>
      <c r="B184" s="117" t="s">
        <v>186</v>
      </c>
      <c r="C184" s="117" t="s">
        <v>360</v>
      </c>
      <c r="D184" s="117" t="s">
        <v>13</v>
      </c>
      <c r="E184" s="118" t="s">
        <v>173</v>
      </c>
      <c r="F184" s="119">
        <v>11623.406000000001</v>
      </c>
      <c r="G184" s="119">
        <v>11623.406929999999</v>
      </c>
      <c r="H184" s="119">
        <f t="shared" si="61"/>
        <v>100.00000800109707</v>
      </c>
    </row>
    <row r="185" spans="1:8" ht="15.75" x14ac:dyDescent="0.25">
      <c r="A185" s="114" t="s">
        <v>184</v>
      </c>
      <c r="B185" s="114" t="s">
        <v>174</v>
      </c>
      <c r="C185" s="114"/>
      <c r="D185" s="114"/>
      <c r="E185" s="115" t="s">
        <v>118</v>
      </c>
      <c r="F185" s="116">
        <f>F186</f>
        <v>860.67</v>
      </c>
      <c r="G185" s="116">
        <f t="shared" ref="G185" si="73">G186</f>
        <v>524.68795999999998</v>
      </c>
      <c r="H185" s="119">
        <f t="shared" si="61"/>
        <v>60.962733684222755</v>
      </c>
    </row>
    <row r="186" spans="1:8" ht="15.75" x14ac:dyDescent="0.25">
      <c r="A186" s="128" t="s">
        <v>184</v>
      </c>
      <c r="B186" s="128" t="s">
        <v>184</v>
      </c>
      <c r="C186" s="128"/>
      <c r="D186" s="128"/>
      <c r="E186" s="129" t="s">
        <v>185</v>
      </c>
      <c r="F186" s="130">
        <f>F187</f>
        <v>860.67</v>
      </c>
      <c r="G186" s="130">
        <f t="shared" ref="G186" si="74">G187</f>
        <v>524.68795999999998</v>
      </c>
      <c r="H186" s="119">
        <f t="shared" si="61"/>
        <v>60.962733684222755</v>
      </c>
    </row>
    <row r="187" spans="1:8" ht="31.5" x14ac:dyDescent="0.25">
      <c r="A187" s="128" t="s">
        <v>184</v>
      </c>
      <c r="B187" s="128" t="s">
        <v>184</v>
      </c>
      <c r="C187" s="128" t="s">
        <v>302</v>
      </c>
      <c r="D187" s="128"/>
      <c r="E187" s="129" t="s">
        <v>303</v>
      </c>
      <c r="F187" s="130">
        <f>F188</f>
        <v>860.67</v>
      </c>
      <c r="G187" s="130">
        <f t="shared" ref="G187" si="75">G188</f>
        <v>524.68795999999998</v>
      </c>
      <c r="H187" s="119">
        <f t="shared" si="61"/>
        <v>60.962733684222755</v>
      </c>
    </row>
    <row r="188" spans="1:8" ht="94.5" x14ac:dyDescent="0.25">
      <c r="A188" s="117" t="s">
        <v>184</v>
      </c>
      <c r="B188" s="117" t="s">
        <v>184</v>
      </c>
      <c r="C188" s="117" t="s">
        <v>304</v>
      </c>
      <c r="D188" s="117"/>
      <c r="E188" s="118" t="s">
        <v>305</v>
      </c>
      <c r="F188" s="119">
        <f>F189</f>
        <v>860.67</v>
      </c>
      <c r="G188" s="119">
        <f t="shared" ref="G188" si="76">G189</f>
        <v>524.68795999999998</v>
      </c>
      <c r="H188" s="119">
        <f t="shared" si="61"/>
        <v>60.962733684222755</v>
      </c>
    </row>
    <row r="189" spans="1:8" ht="15.75" x14ac:dyDescent="0.25">
      <c r="A189" s="117" t="s">
        <v>184</v>
      </c>
      <c r="B189" s="117" t="s">
        <v>184</v>
      </c>
      <c r="C189" s="117" t="s">
        <v>306</v>
      </c>
      <c r="D189" s="117"/>
      <c r="E189" s="118" t="s">
        <v>307</v>
      </c>
      <c r="F189" s="119">
        <f>F190</f>
        <v>860.67</v>
      </c>
      <c r="G189" s="119">
        <f t="shared" ref="G189" si="77">G190</f>
        <v>524.68795999999998</v>
      </c>
      <c r="H189" s="119">
        <f t="shared" si="61"/>
        <v>60.962733684222755</v>
      </c>
    </row>
    <row r="190" spans="1:8" ht="31.5" x14ac:dyDescent="0.25">
      <c r="A190" s="117" t="s">
        <v>184</v>
      </c>
      <c r="B190" s="117" t="s">
        <v>184</v>
      </c>
      <c r="C190" s="117" t="s">
        <v>345</v>
      </c>
      <c r="D190" s="117"/>
      <c r="E190" s="118" t="s">
        <v>346</v>
      </c>
      <c r="F190" s="119">
        <f>F191+F193</f>
        <v>860.67</v>
      </c>
      <c r="G190" s="119">
        <f t="shared" ref="G190" si="78">G191+G193</f>
        <v>524.68795999999998</v>
      </c>
      <c r="H190" s="119">
        <f t="shared" si="61"/>
        <v>60.962733684222755</v>
      </c>
    </row>
    <row r="191" spans="1:8" ht="31.5" x14ac:dyDescent="0.25">
      <c r="A191" s="117" t="s">
        <v>184</v>
      </c>
      <c r="B191" s="117" t="s">
        <v>184</v>
      </c>
      <c r="C191" s="117" t="s">
        <v>255</v>
      </c>
      <c r="D191" s="117"/>
      <c r="E191" s="118" t="s">
        <v>347</v>
      </c>
      <c r="F191" s="119">
        <f>F192</f>
        <v>385</v>
      </c>
      <c r="G191" s="119">
        <f t="shared" ref="G191" si="79">G192</f>
        <v>108.67796</v>
      </c>
      <c r="H191" s="119">
        <f t="shared" si="61"/>
        <v>28.228041558441557</v>
      </c>
    </row>
    <row r="192" spans="1:8" ht="15.75" x14ac:dyDescent="0.25">
      <c r="A192" s="117" t="s">
        <v>184</v>
      </c>
      <c r="B192" s="117" t="s">
        <v>184</v>
      </c>
      <c r="C192" s="117" t="s">
        <v>255</v>
      </c>
      <c r="D192" s="117" t="s">
        <v>13</v>
      </c>
      <c r="E192" s="118" t="s">
        <v>173</v>
      </c>
      <c r="F192" s="119">
        <v>385</v>
      </c>
      <c r="G192" s="119">
        <v>108.67796</v>
      </c>
      <c r="H192" s="119">
        <f t="shared" si="61"/>
        <v>28.228041558441557</v>
      </c>
    </row>
    <row r="193" spans="1:8" ht="63" x14ac:dyDescent="0.25">
      <c r="A193" s="125" t="s">
        <v>184</v>
      </c>
      <c r="B193" s="125" t="s">
        <v>184</v>
      </c>
      <c r="C193" s="125" t="s">
        <v>256</v>
      </c>
      <c r="D193" s="125"/>
      <c r="E193" s="126" t="s">
        <v>348</v>
      </c>
      <c r="F193" s="127">
        <f>F194+F195</f>
        <v>475.66999999999996</v>
      </c>
      <c r="G193" s="127">
        <f t="shared" ref="G193" si="80">G194+G195</f>
        <v>416.01</v>
      </c>
      <c r="H193" s="127">
        <f t="shared" si="61"/>
        <v>87.457691256543413</v>
      </c>
    </row>
    <row r="194" spans="1:8" ht="15.75" x14ac:dyDescent="0.25">
      <c r="A194" s="117" t="s">
        <v>184</v>
      </c>
      <c r="B194" s="117" t="s">
        <v>184</v>
      </c>
      <c r="C194" s="117" t="s">
        <v>256</v>
      </c>
      <c r="D194" s="117" t="s">
        <v>25</v>
      </c>
      <c r="E194" s="118" t="s">
        <v>177</v>
      </c>
      <c r="F194" s="119">
        <v>365.34</v>
      </c>
      <c r="G194" s="119">
        <v>319.51600000000002</v>
      </c>
      <c r="H194" s="119">
        <f t="shared" si="61"/>
        <v>87.457163190452732</v>
      </c>
    </row>
    <row r="195" spans="1:8" ht="63" x14ac:dyDescent="0.25">
      <c r="A195" s="117" t="s">
        <v>184</v>
      </c>
      <c r="B195" s="117" t="s">
        <v>184</v>
      </c>
      <c r="C195" s="117" t="s">
        <v>256</v>
      </c>
      <c r="D195" s="117" t="s">
        <v>33</v>
      </c>
      <c r="E195" s="118" t="s">
        <v>180</v>
      </c>
      <c r="F195" s="119">
        <v>110.33</v>
      </c>
      <c r="G195" s="119">
        <v>96.494</v>
      </c>
      <c r="H195" s="119">
        <f t="shared" si="61"/>
        <v>87.459439862231491</v>
      </c>
    </row>
    <row r="196" spans="1:8" ht="15.75" x14ac:dyDescent="0.25">
      <c r="A196" s="114" t="s">
        <v>179</v>
      </c>
      <c r="B196" s="114" t="s">
        <v>174</v>
      </c>
      <c r="C196" s="114"/>
      <c r="D196" s="114"/>
      <c r="E196" s="115" t="s">
        <v>121</v>
      </c>
      <c r="F196" s="116">
        <f t="shared" ref="F196:G198" si="81">F197</f>
        <v>11928.228999999999</v>
      </c>
      <c r="G196" s="116">
        <f t="shared" si="81"/>
        <v>8279.9172299999991</v>
      </c>
      <c r="H196" s="130">
        <f t="shared" si="61"/>
        <v>69.414472425034759</v>
      </c>
    </row>
    <row r="197" spans="1:8" ht="15.75" x14ac:dyDescent="0.25">
      <c r="A197" s="128" t="s">
        <v>179</v>
      </c>
      <c r="B197" s="128" t="s">
        <v>178</v>
      </c>
      <c r="C197" s="128"/>
      <c r="D197" s="128"/>
      <c r="E197" s="129" t="s">
        <v>122</v>
      </c>
      <c r="F197" s="130">
        <f t="shared" si="81"/>
        <v>11928.228999999999</v>
      </c>
      <c r="G197" s="130">
        <f t="shared" si="81"/>
        <v>8279.9172299999991</v>
      </c>
      <c r="H197" s="130">
        <f t="shared" si="61"/>
        <v>69.414472425034759</v>
      </c>
    </row>
    <row r="198" spans="1:8" ht="31.5" x14ac:dyDescent="0.25">
      <c r="A198" s="128" t="s">
        <v>179</v>
      </c>
      <c r="B198" s="128" t="s">
        <v>178</v>
      </c>
      <c r="C198" s="128" t="s">
        <v>302</v>
      </c>
      <c r="D198" s="128"/>
      <c r="E198" s="129" t="s">
        <v>303</v>
      </c>
      <c r="F198" s="130">
        <f t="shared" si="81"/>
        <v>11928.228999999999</v>
      </c>
      <c r="G198" s="130">
        <f t="shared" si="81"/>
        <v>8279.9172299999991</v>
      </c>
      <c r="H198" s="130">
        <f t="shared" si="61"/>
        <v>69.414472425034759</v>
      </c>
    </row>
    <row r="199" spans="1:8" ht="94.5" x14ac:dyDescent="0.25">
      <c r="A199" s="117" t="s">
        <v>179</v>
      </c>
      <c r="B199" s="117" t="s">
        <v>178</v>
      </c>
      <c r="C199" s="117" t="s">
        <v>304</v>
      </c>
      <c r="D199" s="117"/>
      <c r="E199" s="118" t="s">
        <v>305</v>
      </c>
      <c r="F199" s="119">
        <f>F200</f>
        <v>11928.228999999999</v>
      </c>
      <c r="G199" s="119">
        <f t="shared" ref="G199" si="82">G200</f>
        <v>8279.9172299999991</v>
      </c>
      <c r="H199" s="119">
        <f t="shared" si="61"/>
        <v>69.414472425034759</v>
      </c>
    </row>
    <row r="200" spans="1:8" ht="15.75" x14ac:dyDescent="0.25">
      <c r="A200" s="117" t="s">
        <v>179</v>
      </c>
      <c r="B200" s="117" t="s">
        <v>178</v>
      </c>
      <c r="C200" s="117" t="s">
        <v>306</v>
      </c>
      <c r="D200" s="117"/>
      <c r="E200" s="118" t="s">
        <v>307</v>
      </c>
      <c r="F200" s="119">
        <f>F201</f>
        <v>11928.228999999999</v>
      </c>
      <c r="G200" s="119">
        <f t="shared" ref="G200" si="83">G201</f>
        <v>8279.9172299999991</v>
      </c>
      <c r="H200" s="119">
        <f t="shared" si="61"/>
        <v>69.414472425034759</v>
      </c>
    </row>
    <row r="201" spans="1:8" ht="47.25" x14ac:dyDescent="0.25">
      <c r="A201" s="117" t="s">
        <v>179</v>
      </c>
      <c r="B201" s="117" t="s">
        <v>178</v>
      </c>
      <c r="C201" s="117" t="s">
        <v>349</v>
      </c>
      <c r="D201" s="117"/>
      <c r="E201" s="118" t="s">
        <v>350</v>
      </c>
      <c r="F201" s="119">
        <f>F202+F209+F215+F217</f>
        <v>11928.228999999999</v>
      </c>
      <c r="G201" s="119">
        <f t="shared" ref="G201" si="84">G202+G209+G215+G217</f>
        <v>8279.9172299999991</v>
      </c>
      <c r="H201" s="119">
        <f t="shared" si="61"/>
        <v>69.414472425034759</v>
      </c>
    </row>
    <row r="202" spans="1:8" ht="47.25" x14ac:dyDescent="0.25">
      <c r="A202" s="125" t="s">
        <v>179</v>
      </c>
      <c r="B202" s="125" t="s">
        <v>178</v>
      </c>
      <c r="C202" s="125" t="s">
        <v>257</v>
      </c>
      <c r="D202" s="125"/>
      <c r="E202" s="126" t="s">
        <v>351</v>
      </c>
      <c r="F202" s="127">
        <f>F203+F204+F205+F206+F207+F208</f>
        <v>6157.88</v>
      </c>
      <c r="G202" s="127">
        <f t="shared" ref="G202" si="85">G203+G204+G205+G206+G207+G208</f>
        <v>4833.3682099999996</v>
      </c>
      <c r="H202" s="127">
        <f t="shared" si="61"/>
        <v>78.490782704437237</v>
      </c>
    </row>
    <row r="203" spans="1:8" ht="15.75" x14ac:dyDescent="0.25">
      <c r="A203" s="117" t="s">
        <v>179</v>
      </c>
      <c r="B203" s="117" t="s">
        <v>178</v>
      </c>
      <c r="C203" s="117" t="s">
        <v>257</v>
      </c>
      <c r="D203" s="117" t="s">
        <v>25</v>
      </c>
      <c r="E203" s="118" t="s">
        <v>177</v>
      </c>
      <c r="F203" s="119">
        <v>3000</v>
      </c>
      <c r="G203" s="119">
        <v>2541.056</v>
      </c>
      <c r="H203" s="119">
        <f t="shared" si="61"/>
        <v>84.701866666666675</v>
      </c>
    </row>
    <row r="204" spans="1:8" ht="47.25" x14ac:dyDescent="0.25">
      <c r="A204" s="117" t="s">
        <v>179</v>
      </c>
      <c r="B204" s="117" t="s">
        <v>178</v>
      </c>
      <c r="C204" s="117" t="s">
        <v>257</v>
      </c>
      <c r="D204" s="117" t="s">
        <v>36</v>
      </c>
      <c r="E204" s="118" t="s">
        <v>182</v>
      </c>
      <c r="F204" s="119">
        <v>13</v>
      </c>
      <c r="G204" s="119">
        <v>0</v>
      </c>
      <c r="H204" s="119">
        <f t="shared" si="61"/>
        <v>0</v>
      </c>
    </row>
    <row r="205" spans="1:8" ht="63" x14ac:dyDescent="0.25">
      <c r="A205" s="117" t="s">
        <v>179</v>
      </c>
      <c r="B205" s="117" t="s">
        <v>178</v>
      </c>
      <c r="C205" s="117" t="s">
        <v>257</v>
      </c>
      <c r="D205" s="117" t="s">
        <v>33</v>
      </c>
      <c r="E205" s="118" t="s">
        <v>180</v>
      </c>
      <c r="F205" s="119">
        <v>906</v>
      </c>
      <c r="G205" s="119">
        <v>757.96799999999996</v>
      </c>
      <c r="H205" s="119">
        <f t="shared" si="61"/>
        <v>83.660927152317882</v>
      </c>
    </row>
    <row r="206" spans="1:8" ht="47.25" x14ac:dyDescent="0.25">
      <c r="A206" s="117" t="s">
        <v>179</v>
      </c>
      <c r="B206" s="117" t="s">
        <v>178</v>
      </c>
      <c r="C206" s="117" t="s">
        <v>257</v>
      </c>
      <c r="D206" s="117" t="s">
        <v>35</v>
      </c>
      <c r="E206" s="118" t="s">
        <v>183</v>
      </c>
      <c r="F206" s="119">
        <v>172.88</v>
      </c>
      <c r="G206" s="119">
        <v>147.614</v>
      </c>
      <c r="H206" s="119">
        <f t="shared" ref="H206:H236" si="86">G206/F206*100</f>
        <v>85.385238315594634</v>
      </c>
    </row>
    <row r="207" spans="1:8" ht="15.75" x14ac:dyDescent="0.25">
      <c r="A207" s="117" t="s">
        <v>179</v>
      </c>
      <c r="B207" s="117" t="s">
        <v>178</v>
      </c>
      <c r="C207" s="117" t="s">
        <v>257</v>
      </c>
      <c r="D207" s="117" t="s">
        <v>13</v>
      </c>
      <c r="E207" s="118" t="s">
        <v>173</v>
      </c>
      <c r="F207" s="119">
        <v>1876</v>
      </c>
      <c r="G207" s="119">
        <v>1259.3377</v>
      </c>
      <c r="H207" s="119">
        <f t="shared" si="86"/>
        <v>67.128875266524517</v>
      </c>
    </row>
    <row r="208" spans="1:8" ht="15.75" x14ac:dyDescent="0.25">
      <c r="A208" s="117" t="s">
        <v>179</v>
      </c>
      <c r="B208" s="117" t="s">
        <v>178</v>
      </c>
      <c r="C208" s="117" t="s">
        <v>257</v>
      </c>
      <c r="D208" s="117" t="s">
        <v>168</v>
      </c>
      <c r="E208" s="118" t="s">
        <v>181</v>
      </c>
      <c r="F208" s="119">
        <v>190</v>
      </c>
      <c r="G208" s="119">
        <v>127.39251</v>
      </c>
      <c r="H208" s="119">
        <f t="shared" si="86"/>
        <v>67.048689473684206</v>
      </c>
    </row>
    <row r="209" spans="1:8" ht="31.5" x14ac:dyDescent="0.25">
      <c r="A209" s="125" t="s">
        <v>179</v>
      </c>
      <c r="B209" s="125" t="s">
        <v>178</v>
      </c>
      <c r="C209" s="125" t="s">
        <v>258</v>
      </c>
      <c r="D209" s="125"/>
      <c r="E209" s="126" t="s">
        <v>352</v>
      </c>
      <c r="F209" s="127">
        <f>F210+F211+F212+F213+F214</f>
        <v>1312.54</v>
      </c>
      <c r="G209" s="127">
        <f>G210+G211+G212+G213+G214</f>
        <v>1018.6769999999999</v>
      </c>
      <c r="H209" s="127">
        <f t="shared" si="86"/>
        <v>77.611120422996621</v>
      </c>
    </row>
    <row r="210" spans="1:8" ht="15.75" x14ac:dyDescent="0.25">
      <c r="A210" s="117" t="s">
        <v>179</v>
      </c>
      <c r="B210" s="117" t="s">
        <v>178</v>
      </c>
      <c r="C210" s="117" t="s">
        <v>258</v>
      </c>
      <c r="D210" s="117" t="s">
        <v>25</v>
      </c>
      <c r="E210" s="118" t="s">
        <v>177</v>
      </c>
      <c r="F210" s="119">
        <v>766.54</v>
      </c>
      <c r="G210" s="119">
        <v>638.64599999999996</v>
      </c>
      <c r="H210" s="119">
        <f t="shared" si="86"/>
        <v>83.315417329819709</v>
      </c>
    </row>
    <row r="211" spans="1:8" ht="47.25" x14ac:dyDescent="0.25">
      <c r="A211" s="117" t="s">
        <v>179</v>
      </c>
      <c r="B211" s="117" t="s">
        <v>178</v>
      </c>
      <c r="C211" s="117" t="s">
        <v>258</v>
      </c>
      <c r="D211" s="117" t="s">
        <v>36</v>
      </c>
      <c r="E211" s="118" t="s">
        <v>182</v>
      </c>
      <c r="F211" s="119">
        <v>10</v>
      </c>
      <c r="G211" s="119">
        <v>3.456</v>
      </c>
      <c r="H211" s="119">
        <f t="shared" si="86"/>
        <v>34.56</v>
      </c>
    </row>
    <row r="212" spans="1:8" ht="63" x14ac:dyDescent="0.25">
      <c r="A212" s="117" t="s">
        <v>179</v>
      </c>
      <c r="B212" s="117" t="s">
        <v>178</v>
      </c>
      <c r="C212" s="117" t="s">
        <v>258</v>
      </c>
      <c r="D212" s="117" t="s">
        <v>33</v>
      </c>
      <c r="E212" s="118" t="s">
        <v>180</v>
      </c>
      <c r="F212" s="119">
        <v>232</v>
      </c>
      <c r="G212" s="119">
        <v>190.40100000000001</v>
      </c>
      <c r="H212" s="119">
        <f t="shared" si="86"/>
        <v>82.069396551724139</v>
      </c>
    </row>
    <row r="213" spans="1:8" ht="15.75" x14ac:dyDescent="0.25">
      <c r="A213" s="117" t="s">
        <v>179</v>
      </c>
      <c r="B213" s="117" t="s">
        <v>178</v>
      </c>
      <c r="C213" s="117" t="s">
        <v>258</v>
      </c>
      <c r="D213" s="117" t="s">
        <v>13</v>
      </c>
      <c r="E213" s="118" t="s">
        <v>173</v>
      </c>
      <c r="F213" s="119">
        <v>268</v>
      </c>
      <c r="G213" s="119">
        <v>175.52799999999999</v>
      </c>
      <c r="H213" s="119">
        <f t="shared" si="86"/>
        <v>65.495522388059698</v>
      </c>
    </row>
    <row r="214" spans="1:8" ht="15.75" x14ac:dyDescent="0.25">
      <c r="A214" s="117" t="s">
        <v>179</v>
      </c>
      <c r="B214" s="117" t="s">
        <v>178</v>
      </c>
      <c r="C214" s="117" t="s">
        <v>258</v>
      </c>
      <c r="D214" s="117" t="s">
        <v>168</v>
      </c>
      <c r="E214" s="118" t="s">
        <v>181</v>
      </c>
      <c r="F214" s="119">
        <v>36</v>
      </c>
      <c r="G214" s="119">
        <v>10.646000000000001</v>
      </c>
      <c r="H214" s="119">
        <f t="shared" si="86"/>
        <v>29.572222222222223</v>
      </c>
    </row>
    <row r="215" spans="1:8" ht="47.25" x14ac:dyDescent="0.25">
      <c r="A215" s="125" t="s">
        <v>179</v>
      </c>
      <c r="B215" s="125" t="s">
        <v>178</v>
      </c>
      <c r="C215" s="125" t="s">
        <v>259</v>
      </c>
      <c r="D215" s="125"/>
      <c r="E215" s="126" t="s">
        <v>353</v>
      </c>
      <c r="F215" s="127">
        <f>F216</f>
        <v>1322.809</v>
      </c>
      <c r="G215" s="127">
        <f t="shared" ref="G215" si="87">G216</f>
        <v>1014.50636</v>
      </c>
      <c r="H215" s="127">
        <f t="shared" si="86"/>
        <v>76.693336679747418</v>
      </c>
    </row>
    <row r="216" spans="1:8" ht="15.75" x14ac:dyDescent="0.25">
      <c r="A216" s="117" t="s">
        <v>179</v>
      </c>
      <c r="B216" s="117" t="s">
        <v>178</v>
      </c>
      <c r="C216" s="117" t="s">
        <v>259</v>
      </c>
      <c r="D216" s="117" t="s">
        <v>13</v>
      </c>
      <c r="E216" s="118" t="s">
        <v>173</v>
      </c>
      <c r="F216" s="119">
        <v>1322.809</v>
      </c>
      <c r="G216" s="119">
        <v>1014.50636</v>
      </c>
      <c r="H216" s="119">
        <f t="shared" si="86"/>
        <v>76.693336679747418</v>
      </c>
    </row>
    <row r="217" spans="1:8" ht="173.25" x14ac:dyDescent="0.25">
      <c r="A217" s="125" t="s">
        <v>179</v>
      </c>
      <c r="B217" s="125" t="s">
        <v>178</v>
      </c>
      <c r="C217" s="125" t="s">
        <v>260</v>
      </c>
      <c r="D217" s="125"/>
      <c r="E217" s="131" t="s">
        <v>354</v>
      </c>
      <c r="F217" s="127">
        <f>F218+F219</f>
        <v>3135</v>
      </c>
      <c r="G217" s="127">
        <f>G218+G219</f>
        <v>1413.3656599999999</v>
      </c>
      <c r="H217" s="130">
        <f t="shared" si="86"/>
        <v>45.083434130781498</v>
      </c>
    </row>
    <row r="218" spans="1:8" ht="15.75" x14ac:dyDescent="0.25">
      <c r="A218" s="117" t="s">
        <v>179</v>
      </c>
      <c r="B218" s="117" t="s">
        <v>178</v>
      </c>
      <c r="C218" s="117" t="s">
        <v>260</v>
      </c>
      <c r="D218" s="117" t="s">
        <v>25</v>
      </c>
      <c r="E218" s="118" t="s">
        <v>177</v>
      </c>
      <c r="F218" s="119">
        <v>2407.84</v>
      </c>
      <c r="G218" s="119">
        <v>1103.41166</v>
      </c>
      <c r="H218" s="119">
        <f t="shared" si="86"/>
        <v>45.825788258356035</v>
      </c>
    </row>
    <row r="219" spans="1:8" ht="63" x14ac:dyDescent="0.25">
      <c r="A219" s="117" t="s">
        <v>179</v>
      </c>
      <c r="B219" s="117" t="s">
        <v>178</v>
      </c>
      <c r="C219" s="117" t="s">
        <v>260</v>
      </c>
      <c r="D219" s="117" t="s">
        <v>33</v>
      </c>
      <c r="E219" s="118" t="s">
        <v>180</v>
      </c>
      <c r="F219" s="119">
        <v>727.16</v>
      </c>
      <c r="G219" s="119">
        <v>309.95400000000001</v>
      </c>
      <c r="H219" s="119">
        <f t="shared" si="86"/>
        <v>42.625281918697397</v>
      </c>
    </row>
    <row r="220" spans="1:8" ht="15.75" x14ac:dyDescent="0.25">
      <c r="A220" s="114" t="s">
        <v>176</v>
      </c>
      <c r="B220" s="114" t="s">
        <v>174</v>
      </c>
      <c r="C220" s="114"/>
      <c r="D220" s="114"/>
      <c r="E220" s="115" t="s">
        <v>28</v>
      </c>
      <c r="F220" s="116">
        <f t="shared" ref="F220:F226" si="88">F221</f>
        <v>861.96</v>
      </c>
      <c r="G220" s="116">
        <f t="shared" ref="G220" si="89">G221</f>
        <v>611.06299999999999</v>
      </c>
      <c r="H220" s="130">
        <f t="shared" si="86"/>
        <v>70.892268782774138</v>
      </c>
    </row>
    <row r="221" spans="1:8" ht="15.75" x14ac:dyDescent="0.25">
      <c r="A221" s="128" t="s">
        <v>176</v>
      </c>
      <c r="B221" s="128" t="s">
        <v>178</v>
      </c>
      <c r="C221" s="128"/>
      <c r="D221" s="128"/>
      <c r="E221" s="129" t="s">
        <v>44</v>
      </c>
      <c r="F221" s="130">
        <f t="shared" si="88"/>
        <v>861.96</v>
      </c>
      <c r="G221" s="130">
        <f t="shared" ref="G221:G226" si="90">G222</f>
        <v>611.06299999999999</v>
      </c>
      <c r="H221" s="130">
        <f t="shared" si="86"/>
        <v>70.892268782774138</v>
      </c>
    </row>
    <row r="222" spans="1:8" ht="31.5" x14ac:dyDescent="0.25">
      <c r="A222" s="128" t="s">
        <v>176</v>
      </c>
      <c r="B222" s="128" t="s">
        <v>178</v>
      </c>
      <c r="C222" s="128" t="s">
        <v>269</v>
      </c>
      <c r="D222" s="128"/>
      <c r="E222" s="129" t="s">
        <v>270</v>
      </c>
      <c r="F222" s="130">
        <f t="shared" si="88"/>
        <v>861.96</v>
      </c>
      <c r="G222" s="130">
        <f t="shared" si="90"/>
        <v>611.06299999999999</v>
      </c>
      <c r="H222" s="130">
        <f t="shared" si="86"/>
        <v>70.892268782774138</v>
      </c>
    </row>
    <row r="223" spans="1:8" ht="15.75" x14ac:dyDescent="0.25">
      <c r="A223" s="117" t="s">
        <v>176</v>
      </c>
      <c r="B223" s="117" t="s">
        <v>178</v>
      </c>
      <c r="C223" s="117" t="s">
        <v>288</v>
      </c>
      <c r="D223" s="117"/>
      <c r="E223" s="118" t="s">
        <v>289</v>
      </c>
      <c r="F223" s="119">
        <f t="shared" si="88"/>
        <v>861.96</v>
      </c>
      <c r="G223" s="119">
        <f t="shared" si="90"/>
        <v>611.06299999999999</v>
      </c>
      <c r="H223" s="119">
        <f t="shared" si="86"/>
        <v>70.892268782774138</v>
      </c>
    </row>
    <row r="224" spans="1:8" ht="15.75" x14ac:dyDescent="0.25">
      <c r="A224" s="117" t="s">
        <v>176</v>
      </c>
      <c r="B224" s="117" t="s">
        <v>178</v>
      </c>
      <c r="C224" s="117" t="s">
        <v>290</v>
      </c>
      <c r="D224" s="117"/>
      <c r="E224" s="118" t="s">
        <v>14</v>
      </c>
      <c r="F224" s="119">
        <f t="shared" si="88"/>
        <v>861.96</v>
      </c>
      <c r="G224" s="119">
        <f t="shared" si="90"/>
        <v>611.06299999999999</v>
      </c>
      <c r="H224" s="119">
        <f t="shared" si="86"/>
        <v>70.892268782774138</v>
      </c>
    </row>
    <row r="225" spans="1:8" ht="15.75" x14ac:dyDescent="0.25">
      <c r="A225" s="117" t="s">
        <v>176</v>
      </c>
      <c r="B225" s="117" t="s">
        <v>178</v>
      </c>
      <c r="C225" s="117" t="s">
        <v>297</v>
      </c>
      <c r="D225" s="117"/>
      <c r="E225" s="118" t="s">
        <v>298</v>
      </c>
      <c r="F225" s="119">
        <f t="shared" si="88"/>
        <v>861.96</v>
      </c>
      <c r="G225" s="119">
        <f t="shared" si="90"/>
        <v>611.06299999999999</v>
      </c>
      <c r="H225" s="119">
        <f t="shared" si="86"/>
        <v>70.892268782774138</v>
      </c>
    </row>
    <row r="226" spans="1:8" ht="31.5" x14ac:dyDescent="0.25">
      <c r="A226" s="117" t="s">
        <v>176</v>
      </c>
      <c r="B226" s="117" t="s">
        <v>178</v>
      </c>
      <c r="C226" s="117" t="s">
        <v>261</v>
      </c>
      <c r="D226" s="117"/>
      <c r="E226" s="118" t="s">
        <v>355</v>
      </c>
      <c r="F226" s="119">
        <f t="shared" si="88"/>
        <v>861.96</v>
      </c>
      <c r="G226" s="119">
        <f t="shared" si="90"/>
        <v>611.06299999999999</v>
      </c>
      <c r="H226" s="119">
        <f t="shared" si="86"/>
        <v>70.892268782774138</v>
      </c>
    </row>
    <row r="227" spans="1:8" ht="63" x14ac:dyDescent="0.25">
      <c r="A227" s="122" t="s">
        <v>176</v>
      </c>
      <c r="B227" s="122" t="s">
        <v>178</v>
      </c>
      <c r="C227" s="122" t="s">
        <v>261</v>
      </c>
      <c r="D227" s="122" t="s">
        <v>27</v>
      </c>
      <c r="E227" s="123" t="s">
        <v>120</v>
      </c>
      <c r="F227" s="124">
        <v>861.96</v>
      </c>
      <c r="G227" s="124">
        <v>611.06299999999999</v>
      </c>
      <c r="H227" s="124">
        <f t="shared" si="86"/>
        <v>70.892268782774138</v>
      </c>
    </row>
    <row r="228" spans="1:8" ht="31.5" x14ac:dyDescent="0.25">
      <c r="A228" s="114" t="s">
        <v>172</v>
      </c>
      <c r="B228" s="114" t="s">
        <v>174</v>
      </c>
      <c r="C228" s="114"/>
      <c r="D228" s="114"/>
      <c r="E228" s="115" t="s">
        <v>123</v>
      </c>
      <c r="F228" s="116">
        <f t="shared" ref="F228:F234" si="91">F229</f>
        <v>1070.4000000000001</v>
      </c>
      <c r="G228" s="116">
        <f t="shared" ref="G228" si="92">G229</f>
        <v>747.61452999999995</v>
      </c>
      <c r="H228" s="130">
        <f t="shared" si="86"/>
        <v>69.844406763826598</v>
      </c>
    </row>
    <row r="229" spans="1:8" ht="15.75" x14ac:dyDescent="0.25">
      <c r="A229" s="117" t="s">
        <v>172</v>
      </c>
      <c r="B229" s="117" t="s">
        <v>171</v>
      </c>
      <c r="C229" s="117"/>
      <c r="D229" s="117"/>
      <c r="E229" s="118" t="s">
        <v>125</v>
      </c>
      <c r="F229" s="119">
        <f t="shared" si="91"/>
        <v>1070.4000000000001</v>
      </c>
      <c r="G229" s="119">
        <f t="shared" ref="G229" si="93">G230</f>
        <v>747.61452999999995</v>
      </c>
      <c r="H229" s="119">
        <f t="shared" si="86"/>
        <v>69.844406763826598</v>
      </c>
    </row>
    <row r="230" spans="1:8" ht="31.5" x14ac:dyDescent="0.25">
      <c r="A230" s="117" t="s">
        <v>172</v>
      </c>
      <c r="B230" s="117" t="s">
        <v>171</v>
      </c>
      <c r="C230" s="117" t="s">
        <v>302</v>
      </c>
      <c r="D230" s="117"/>
      <c r="E230" s="118" t="s">
        <v>303</v>
      </c>
      <c r="F230" s="119">
        <f t="shared" si="91"/>
        <v>1070.4000000000001</v>
      </c>
      <c r="G230" s="119">
        <f t="shared" ref="G230" si="94">G231</f>
        <v>747.61452999999995</v>
      </c>
      <c r="H230" s="119">
        <f t="shared" si="86"/>
        <v>69.844406763826598</v>
      </c>
    </row>
    <row r="231" spans="1:8" ht="94.5" x14ac:dyDescent="0.25">
      <c r="A231" s="117" t="s">
        <v>172</v>
      </c>
      <c r="B231" s="117" t="s">
        <v>171</v>
      </c>
      <c r="C231" s="117" t="s">
        <v>304</v>
      </c>
      <c r="D231" s="117"/>
      <c r="E231" s="118" t="s">
        <v>305</v>
      </c>
      <c r="F231" s="119">
        <f t="shared" si="91"/>
        <v>1070.4000000000001</v>
      </c>
      <c r="G231" s="119">
        <f t="shared" ref="G231" si="95">G232</f>
        <v>747.61452999999995</v>
      </c>
      <c r="H231" s="119">
        <f t="shared" si="86"/>
        <v>69.844406763826598</v>
      </c>
    </row>
    <row r="232" spans="1:8" ht="15.75" x14ac:dyDescent="0.25">
      <c r="A232" s="117" t="s">
        <v>172</v>
      </c>
      <c r="B232" s="117" t="s">
        <v>171</v>
      </c>
      <c r="C232" s="117" t="s">
        <v>306</v>
      </c>
      <c r="D232" s="117"/>
      <c r="E232" s="118" t="s">
        <v>307</v>
      </c>
      <c r="F232" s="119">
        <f t="shared" si="91"/>
        <v>1070.4000000000001</v>
      </c>
      <c r="G232" s="119">
        <f t="shared" ref="G232" si="96">G233</f>
        <v>747.61452999999995</v>
      </c>
      <c r="H232" s="119">
        <f t="shared" si="86"/>
        <v>69.844406763826598</v>
      </c>
    </row>
    <row r="233" spans="1:8" ht="47.25" x14ac:dyDescent="0.25">
      <c r="A233" s="117" t="s">
        <v>172</v>
      </c>
      <c r="B233" s="117" t="s">
        <v>171</v>
      </c>
      <c r="C233" s="117" t="s">
        <v>349</v>
      </c>
      <c r="D233" s="117"/>
      <c r="E233" s="118" t="s">
        <v>350</v>
      </c>
      <c r="F233" s="119">
        <f t="shared" si="91"/>
        <v>1070.4000000000001</v>
      </c>
      <c r="G233" s="119">
        <f t="shared" ref="G233" si="97">G234</f>
        <v>747.61452999999995</v>
      </c>
      <c r="H233" s="119">
        <f t="shared" si="86"/>
        <v>69.844406763826598</v>
      </c>
    </row>
    <row r="234" spans="1:8" ht="47.25" x14ac:dyDescent="0.25">
      <c r="A234" s="117" t="s">
        <v>172</v>
      </c>
      <c r="B234" s="117" t="s">
        <v>171</v>
      </c>
      <c r="C234" s="117" t="s">
        <v>262</v>
      </c>
      <c r="D234" s="117"/>
      <c r="E234" s="118" t="s">
        <v>356</v>
      </c>
      <c r="F234" s="119">
        <f t="shared" si="91"/>
        <v>1070.4000000000001</v>
      </c>
      <c r="G234" s="119">
        <f t="shared" ref="G234" si="98">G235</f>
        <v>747.61452999999995</v>
      </c>
      <c r="H234" s="119">
        <f t="shared" si="86"/>
        <v>69.844406763826598</v>
      </c>
    </row>
    <row r="235" spans="1:8" ht="15.75" x14ac:dyDescent="0.25">
      <c r="A235" s="117" t="s">
        <v>172</v>
      </c>
      <c r="B235" s="117" t="s">
        <v>171</v>
      </c>
      <c r="C235" s="117" t="s">
        <v>262</v>
      </c>
      <c r="D235" s="117" t="s">
        <v>13</v>
      </c>
      <c r="E235" s="118" t="s">
        <v>173</v>
      </c>
      <c r="F235" s="119">
        <v>1070.4000000000001</v>
      </c>
      <c r="G235" s="119">
        <v>747.61452999999995</v>
      </c>
      <c r="H235" s="119">
        <f t="shared" si="86"/>
        <v>69.844406763826598</v>
      </c>
    </row>
    <row r="236" spans="1:8" ht="15.75" x14ac:dyDescent="0.25">
      <c r="A236" s="114"/>
      <c r="B236" s="114"/>
      <c r="C236" s="114"/>
      <c r="D236" s="114"/>
      <c r="E236" s="115" t="s">
        <v>170</v>
      </c>
      <c r="F236" s="116">
        <f>F9+F73+F82+F90+F118+F185+F196+F228+F220</f>
        <v>156307.03169999999</v>
      </c>
      <c r="G236" s="116">
        <f>G9+G73+G82+G90+G118+G185+G196+G228+G220</f>
        <v>122472.43692999998</v>
      </c>
      <c r="H236" s="130">
        <f t="shared" si="86"/>
        <v>78.353760287036394</v>
      </c>
    </row>
    <row r="241" spans="6:6" x14ac:dyDescent="0.2">
      <c r="F241" s="193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31"/>
  <sheetViews>
    <sheetView zoomScale="90" zoomScaleNormal="90" workbookViewId="0">
      <selection activeCell="D10" sqref="D10"/>
    </sheetView>
  </sheetViews>
  <sheetFormatPr defaultColWidth="14.7109375" defaultRowHeight="12.75" x14ac:dyDescent="0.2"/>
  <cols>
    <col min="1" max="1" width="31.5703125" style="155" customWidth="1"/>
    <col min="2" max="2" width="7.7109375" style="147" customWidth="1"/>
    <col min="3" max="3" width="8.5703125" style="147" customWidth="1"/>
    <col min="4" max="4" width="8" style="147" customWidth="1"/>
    <col min="5" max="5" width="15.42578125" style="147" customWidth="1"/>
    <col min="6" max="6" width="7.5703125" style="147" customWidth="1"/>
    <col min="7" max="7" width="11.7109375" style="147" customWidth="1"/>
    <col min="8" max="8" width="13.42578125" style="147" customWidth="1"/>
    <col min="9" max="9" width="14.42578125" style="147" customWidth="1"/>
    <col min="10" max="16384" width="14.7109375" style="147"/>
  </cols>
  <sheetData>
    <row r="1" spans="1:9" x14ac:dyDescent="0.2">
      <c r="I1" s="156" t="s">
        <v>439</v>
      </c>
    </row>
    <row r="2" spans="1:9" x14ac:dyDescent="0.2">
      <c r="I2" s="156" t="s">
        <v>437</v>
      </c>
    </row>
    <row r="3" spans="1:9" x14ac:dyDescent="0.2">
      <c r="I3" s="156" t="s">
        <v>99</v>
      </c>
    </row>
    <row r="4" spans="1:9" x14ac:dyDescent="0.2">
      <c r="I4" s="157" t="s">
        <v>475</v>
      </c>
    </row>
    <row r="5" spans="1:9" x14ac:dyDescent="0.2">
      <c r="I5" s="157"/>
    </row>
    <row r="6" spans="1:9" x14ac:dyDescent="0.2">
      <c r="A6" s="249" t="s">
        <v>409</v>
      </c>
      <c r="B6" s="249"/>
      <c r="C6" s="249"/>
      <c r="D6" s="249"/>
      <c r="E6" s="249"/>
      <c r="F6" s="249"/>
      <c r="G6" s="249"/>
      <c r="H6" s="249"/>
      <c r="I6" s="249"/>
    </row>
    <row r="7" spans="1:9" x14ac:dyDescent="0.2">
      <c r="A7" s="250"/>
      <c r="B7" s="250"/>
      <c r="C7" s="250"/>
      <c r="D7" s="250"/>
      <c r="E7" s="250"/>
      <c r="F7" s="250"/>
      <c r="G7" s="250"/>
      <c r="H7" s="250"/>
      <c r="I7" s="250"/>
    </row>
    <row r="8" spans="1:9" x14ac:dyDescent="0.2">
      <c r="A8" s="251" t="s">
        <v>266</v>
      </c>
      <c r="B8" s="252" t="s">
        <v>0</v>
      </c>
      <c r="C8" s="252" t="s">
        <v>165</v>
      </c>
      <c r="D8" s="252" t="s">
        <v>265</v>
      </c>
      <c r="E8" s="252" t="s">
        <v>2</v>
      </c>
      <c r="F8" s="253" t="s">
        <v>1</v>
      </c>
      <c r="G8" s="248" t="s">
        <v>199</v>
      </c>
      <c r="H8" s="248" t="s">
        <v>473</v>
      </c>
      <c r="I8" s="248" t="s">
        <v>410</v>
      </c>
    </row>
    <row r="9" spans="1:9" ht="33.75" customHeight="1" x14ac:dyDescent="0.2">
      <c r="A9" s="251"/>
      <c r="B9" s="252" t="s">
        <v>386</v>
      </c>
      <c r="C9" s="252" t="s">
        <v>387</v>
      </c>
      <c r="D9" s="252" t="s">
        <v>388</v>
      </c>
      <c r="E9" s="252" t="s">
        <v>389</v>
      </c>
      <c r="F9" s="253" t="s">
        <v>390</v>
      </c>
      <c r="G9" s="248"/>
      <c r="H9" s="248" t="s">
        <v>129</v>
      </c>
      <c r="I9" s="248" t="s">
        <v>129</v>
      </c>
    </row>
    <row r="10" spans="1:9" ht="157.5" x14ac:dyDescent="0.2">
      <c r="A10" s="151" t="s">
        <v>198</v>
      </c>
      <c r="B10" s="114" t="s">
        <v>4</v>
      </c>
      <c r="C10" s="114"/>
      <c r="D10" s="114"/>
      <c r="E10" s="114"/>
      <c r="F10" s="114"/>
      <c r="G10" s="148">
        <f>G229</f>
        <v>156307.02576000005</v>
      </c>
      <c r="H10" s="148">
        <f>H229</f>
        <v>122472.42516999999</v>
      </c>
      <c r="I10" s="148">
        <f>H10/G10*100</f>
        <v>78.353755740992071</v>
      </c>
    </row>
    <row r="11" spans="1:9" ht="31.5" x14ac:dyDescent="0.2">
      <c r="A11" s="151" t="s">
        <v>6</v>
      </c>
      <c r="B11" s="114" t="s">
        <v>4</v>
      </c>
      <c r="C11" s="114" t="s">
        <v>178</v>
      </c>
      <c r="D11" s="114" t="s">
        <v>174</v>
      </c>
      <c r="E11" s="114"/>
      <c r="F11" s="114"/>
      <c r="G11" s="148">
        <f>G12+G19+G46+G57+G64</f>
        <v>17088.501800000002</v>
      </c>
      <c r="H11" s="148">
        <f>H12+H19+H46+H57+H64</f>
        <v>11325.720579999999</v>
      </c>
      <c r="I11" s="148">
        <f t="shared" ref="I11:I77" si="0">H11/G11*100</f>
        <v>66.276849267148734</v>
      </c>
    </row>
    <row r="12" spans="1:9" ht="110.25" x14ac:dyDescent="0.2">
      <c r="A12" s="151" t="s">
        <v>8</v>
      </c>
      <c r="B12" s="114" t="s">
        <v>4</v>
      </c>
      <c r="C12" s="114" t="s">
        <v>178</v>
      </c>
      <c r="D12" s="114" t="s">
        <v>186</v>
      </c>
      <c r="E12" s="114"/>
      <c r="F12" s="114"/>
      <c r="G12" s="148">
        <f t="shared" ref="G12:H17" si="1">G13</f>
        <v>200</v>
      </c>
      <c r="H12" s="148">
        <f t="shared" si="1"/>
        <v>0</v>
      </c>
      <c r="I12" s="148">
        <f t="shared" si="0"/>
        <v>0</v>
      </c>
    </row>
    <row r="13" spans="1:9" ht="47.25" x14ac:dyDescent="0.2">
      <c r="A13" s="139" t="s">
        <v>270</v>
      </c>
      <c r="B13" s="117" t="s">
        <v>4</v>
      </c>
      <c r="C13" s="117" t="s">
        <v>178</v>
      </c>
      <c r="D13" s="117" t="s">
        <v>186</v>
      </c>
      <c r="E13" s="117" t="s">
        <v>269</v>
      </c>
      <c r="F13" s="117"/>
      <c r="G13" s="149">
        <f t="shared" si="1"/>
        <v>200</v>
      </c>
      <c r="H13" s="149">
        <f t="shared" si="1"/>
        <v>0</v>
      </c>
      <c r="I13" s="177">
        <f t="shared" si="0"/>
        <v>0</v>
      </c>
    </row>
    <row r="14" spans="1:9" ht="47.25" x14ac:dyDescent="0.2">
      <c r="A14" s="139" t="s">
        <v>272</v>
      </c>
      <c r="B14" s="117" t="s">
        <v>4</v>
      </c>
      <c r="C14" s="117" t="s">
        <v>178</v>
      </c>
      <c r="D14" s="117" t="s">
        <v>186</v>
      </c>
      <c r="E14" s="117" t="s">
        <v>271</v>
      </c>
      <c r="F14" s="117"/>
      <c r="G14" s="149">
        <f t="shared" si="1"/>
        <v>200</v>
      </c>
      <c r="H14" s="149">
        <f t="shared" si="1"/>
        <v>0</v>
      </c>
      <c r="I14" s="177">
        <f t="shared" si="0"/>
        <v>0</v>
      </c>
    </row>
    <row r="15" spans="1:9" ht="47.25" x14ac:dyDescent="0.2">
      <c r="A15" s="139" t="s">
        <v>274</v>
      </c>
      <c r="B15" s="117" t="s">
        <v>4</v>
      </c>
      <c r="C15" s="117" t="s">
        <v>178</v>
      </c>
      <c r="D15" s="117" t="s">
        <v>186</v>
      </c>
      <c r="E15" s="117" t="s">
        <v>273</v>
      </c>
      <c r="F15" s="117"/>
      <c r="G15" s="149">
        <f t="shared" si="1"/>
        <v>200</v>
      </c>
      <c r="H15" s="149">
        <f t="shared" si="1"/>
        <v>0</v>
      </c>
      <c r="I15" s="177">
        <f t="shared" si="0"/>
        <v>0</v>
      </c>
    </row>
    <row r="16" spans="1:9" ht="78.75" x14ac:dyDescent="0.2">
      <c r="A16" s="139" t="s">
        <v>276</v>
      </c>
      <c r="B16" s="117" t="s">
        <v>4</v>
      </c>
      <c r="C16" s="117" t="s">
        <v>178</v>
      </c>
      <c r="D16" s="117" t="s">
        <v>186</v>
      </c>
      <c r="E16" s="117" t="s">
        <v>275</v>
      </c>
      <c r="F16" s="117"/>
      <c r="G16" s="149">
        <f t="shared" si="1"/>
        <v>200</v>
      </c>
      <c r="H16" s="149">
        <f t="shared" si="1"/>
        <v>0</v>
      </c>
      <c r="I16" s="177">
        <f t="shared" si="0"/>
        <v>0</v>
      </c>
    </row>
    <row r="17" spans="1:9" ht="47.25" x14ac:dyDescent="0.2">
      <c r="A17" s="139" t="s">
        <v>277</v>
      </c>
      <c r="B17" s="117" t="s">
        <v>4</v>
      </c>
      <c r="C17" s="117" t="s">
        <v>178</v>
      </c>
      <c r="D17" s="117" t="s">
        <v>186</v>
      </c>
      <c r="E17" s="117" t="s">
        <v>222</v>
      </c>
      <c r="F17" s="117"/>
      <c r="G17" s="149">
        <f t="shared" si="1"/>
        <v>200</v>
      </c>
      <c r="H17" s="149">
        <f t="shared" si="1"/>
        <v>0</v>
      </c>
      <c r="I17" s="177">
        <f t="shared" si="0"/>
        <v>0</v>
      </c>
    </row>
    <row r="18" spans="1:9" ht="141.75" x14ac:dyDescent="0.2">
      <c r="A18" s="152" t="s">
        <v>391</v>
      </c>
      <c r="B18" s="146" t="s">
        <v>4</v>
      </c>
      <c r="C18" s="146" t="s">
        <v>178</v>
      </c>
      <c r="D18" s="146" t="s">
        <v>186</v>
      </c>
      <c r="E18" s="146" t="s">
        <v>222</v>
      </c>
      <c r="F18" s="146" t="s">
        <v>392</v>
      </c>
      <c r="G18" s="150">
        <v>200</v>
      </c>
      <c r="H18" s="150">
        <v>0</v>
      </c>
      <c r="I18" s="177">
        <f t="shared" si="0"/>
        <v>0</v>
      </c>
    </row>
    <row r="19" spans="1:9" ht="126" x14ac:dyDescent="0.2">
      <c r="A19" s="179" t="s">
        <v>11</v>
      </c>
      <c r="B19" s="180" t="s">
        <v>4</v>
      </c>
      <c r="C19" s="180" t="s">
        <v>178</v>
      </c>
      <c r="D19" s="180" t="s">
        <v>175</v>
      </c>
      <c r="E19" s="180"/>
      <c r="F19" s="180"/>
      <c r="G19" s="181">
        <f>G21+G41</f>
        <v>15908.801800000001</v>
      </c>
      <c r="H19" s="181">
        <f>H21+H41</f>
        <v>10773.9558</v>
      </c>
      <c r="I19" s="181">
        <f t="shared" si="0"/>
        <v>67.723238591104945</v>
      </c>
    </row>
    <row r="20" spans="1:9" ht="47.25" x14ac:dyDescent="0.2">
      <c r="A20" s="139" t="s">
        <v>270</v>
      </c>
      <c r="B20" s="117" t="s">
        <v>4</v>
      </c>
      <c r="C20" s="117" t="s">
        <v>178</v>
      </c>
      <c r="D20" s="117" t="s">
        <v>175</v>
      </c>
      <c r="E20" s="117" t="s">
        <v>269</v>
      </c>
      <c r="F20" s="117"/>
      <c r="G20" s="149">
        <f>G21+G41</f>
        <v>15908.801800000001</v>
      </c>
      <c r="H20" s="149">
        <f>H21+H41</f>
        <v>10773.9558</v>
      </c>
      <c r="I20" s="177">
        <f t="shared" si="0"/>
        <v>67.723238591104945</v>
      </c>
    </row>
    <row r="21" spans="1:9" ht="47.25" x14ac:dyDescent="0.2">
      <c r="A21" s="139" t="s">
        <v>272</v>
      </c>
      <c r="B21" s="117" t="s">
        <v>4</v>
      </c>
      <c r="C21" s="117" t="s">
        <v>178</v>
      </c>
      <c r="D21" s="117" t="s">
        <v>175</v>
      </c>
      <c r="E21" s="117" t="s">
        <v>271</v>
      </c>
      <c r="F21" s="117"/>
      <c r="G21" s="182">
        <f>G22+G32</f>
        <v>15808.801800000001</v>
      </c>
      <c r="H21" s="182">
        <f>H22+H32</f>
        <v>10745.9558</v>
      </c>
      <c r="I21" s="177">
        <f t="shared" si="0"/>
        <v>67.974511515477403</v>
      </c>
    </row>
    <row r="22" spans="1:9" ht="63" x14ac:dyDescent="0.2">
      <c r="A22" s="139" t="s">
        <v>280</v>
      </c>
      <c r="B22" s="117" t="s">
        <v>4</v>
      </c>
      <c r="C22" s="117" t="s">
        <v>178</v>
      </c>
      <c r="D22" s="117" t="s">
        <v>175</v>
      </c>
      <c r="E22" s="117" t="s">
        <v>279</v>
      </c>
      <c r="F22" s="117"/>
      <c r="G22" s="149">
        <f>G23</f>
        <v>3172.8018000000002</v>
      </c>
      <c r="H22" s="149">
        <f>H23</f>
        <v>2263.3897999999999</v>
      </c>
      <c r="I22" s="177">
        <f t="shared" si="0"/>
        <v>71.337257814213288</v>
      </c>
    </row>
    <row r="23" spans="1:9" ht="47.25" x14ac:dyDescent="0.2">
      <c r="A23" s="139" t="s">
        <v>282</v>
      </c>
      <c r="B23" s="117" t="s">
        <v>4</v>
      </c>
      <c r="C23" s="117" t="s">
        <v>178</v>
      </c>
      <c r="D23" s="117" t="s">
        <v>175</v>
      </c>
      <c r="E23" s="117" t="s">
        <v>281</v>
      </c>
      <c r="F23" s="117"/>
      <c r="G23" s="149">
        <f>G24+G28+G30</f>
        <v>3172.8018000000002</v>
      </c>
      <c r="H23" s="149">
        <f>H24+H28+H30</f>
        <v>2263.3897999999999</v>
      </c>
      <c r="I23" s="177">
        <f t="shared" si="0"/>
        <v>71.337257814213288</v>
      </c>
    </row>
    <row r="24" spans="1:9" ht="47.25" x14ac:dyDescent="0.2">
      <c r="A24" s="139" t="s">
        <v>272</v>
      </c>
      <c r="B24" s="117" t="s">
        <v>4</v>
      </c>
      <c r="C24" s="117" t="s">
        <v>178</v>
      </c>
      <c r="D24" s="117" t="s">
        <v>175</v>
      </c>
      <c r="E24" s="117" t="s">
        <v>223</v>
      </c>
      <c r="F24" s="117"/>
      <c r="G24" s="149">
        <f>G25+G26+G27</f>
        <v>3099.2818000000002</v>
      </c>
      <c r="H24" s="149">
        <f>H25+H26+H27</f>
        <v>2259.8697999999999</v>
      </c>
      <c r="I24" s="177">
        <f t="shared" si="0"/>
        <v>72.915918778344064</v>
      </c>
    </row>
    <row r="25" spans="1:9" ht="63" x14ac:dyDescent="0.2">
      <c r="A25" s="152" t="s">
        <v>393</v>
      </c>
      <c r="B25" s="146" t="s">
        <v>4</v>
      </c>
      <c r="C25" s="146" t="s">
        <v>178</v>
      </c>
      <c r="D25" s="146" t="s">
        <v>175</v>
      </c>
      <c r="E25" s="146" t="s">
        <v>223</v>
      </c>
      <c r="F25" s="146" t="s">
        <v>394</v>
      </c>
      <c r="G25" s="150">
        <v>3033.8</v>
      </c>
      <c r="H25" s="150">
        <f>467.358+1461.117+304.195</f>
        <v>2232.67</v>
      </c>
      <c r="I25" s="177">
        <f t="shared" si="0"/>
        <v>73.59318346627991</v>
      </c>
    </row>
    <row r="26" spans="1:9" ht="31.5" x14ac:dyDescent="0.2">
      <c r="A26" s="152" t="s">
        <v>395</v>
      </c>
      <c r="B26" s="146" t="s">
        <v>4</v>
      </c>
      <c r="C26" s="146" t="s">
        <v>178</v>
      </c>
      <c r="D26" s="146" t="s">
        <v>175</v>
      </c>
      <c r="E26" s="146" t="s">
        <v>223</v>
      </c>
      <c r="F26" s="146" t="s">
        <v>396</v>
      </c>
      <c r="G26" s="150">
        <v>50</v>
      </c>
      <c r="H26" s="150">
        <v>11.718</v>
      </c>
      <c r="I26" s="177">
        <f t="shared" si="0"/>
        <v>23.436</v>
      </c>
    </row>
    <row r="27" spans="1:9" ht="31.5" x14ac:dyDescent="0.2">
      <c r="A27" s="152" t="s">
        <v>399</v>
      </c>
      <c r="B27" s="146" t="s">
        <v>4</v>
      </c>
      <c r="C27" s="146" t="s">
        <v>178</v>
      </c>
      <c r="D27" s="146" t="s">
        <v>175</v>
      </c>
      <c r="E27" s="146" t="s">
        <v>223</v>
      </c>
      <c r="F27" s="146" t="s">
        <v>400</v>
      </c>
      <c r="G27" s="150">
        <v>15.4818</v>
      </c>
      <c r="H27" s="150">
        <v>15.4818</v>
      </c>
      <c r="I27" s="177">
        <f t="shared" si="0"/>
        <v>100</v>
      </c>
    </row>
    <row r="28" spans="1:9" ht="47.25" x14ac:dyDescent="0.2">
      <c r="A28" s="139" t="s">
        <v>283</v>
      </c>
      <c r="B28" s="117" t="s">
        <v>4</v>
      </c>
      <c r="C28" s="117" t="s">
        <v>178</v>
      </c>
      <c r="D28" s="117" t="s">
        <v>175</v>
      </c>
      <c r="E28" s="117" t="s">
        <v>224</v>
      </c>
      <c r="F28" s="117"/>
      <c r="G28" s="177">
        <f>G29</f>
        <v>70</v>
      </c>
      <c r="H28" s="177">
        <f>H29</f>
        <v>0</v>
      </c>
      <c r="I28" s="149">
        <f t="shared" si="0"/>
        <v>0</v>
      </c>
    </row>
    <row r="29" spans="1:9" ht="63" x14ac:dyDescent="0.2">
      <c r="A29" s="152" t="s">
        <v>393</v>
      </c>
      <c r="B29" s="146" t="s">
        <v>4</v>
      </c>
      <c r="C29" s="146" t="s">
        <v>178</v>
      </c>
      <c r="D29" s="146" t="s">
        <v>175</v>
      </c>
      <c r="E29" s="146" t="s">
        <v>224</v>
      </c>
      <c r="F29" s="146" t="s">
        <v>394</v>
      </c>
      <c r="G29" s="150">
        <v>70</v>
      </c>
      <c r="H29" s="150">
        <v>0</v>
      </c>
      <c r="I29" s="149">
        <f t="shared" si="0"/>
        <v>0</v>
      </c>
    </row>
    <row r="30" spans="1:9" ht="47.25" x14ac:dyDescent="0.2">
      <c r="A30" s="139" t="s">
        <v>284</v>
      </c>
      <c r="B30" s="117" t="s">
        <v>4</v>
      </c>
      <c r="C30" s="117" t="s">
        <v>178</v>
      </c>
      <c r="D30" s="117" t="s">
        <v>175</v>
      </c>
      <c r="E30" s="117" t="s">
        <v>225</v>
      </c>
      <c r="F30" s="117"/>
      <c r="G30" s="177">
        <f>G31</f>
        <v>3.52</v>
      </c>
      <c r="H30" s="177">
        <f>H31</f>
        <v>3.52</v>
      </c>
      <c r="I30" s="149">
        <f t="shared" si="0"/>
        <v>100</v>
      </c>
    </row>
    <row r="31" spans="1:9" ht="63" x14ac:dyDescent="0.2">
      <c r="A31" s="152" t="s">
        <v>393</v>
      </c>
      <c r="B31" s="146" t="s">
        <v>4</v>
      </c>
      <c r="C31" s="146" t="s">
        <v>178</v>
      </c>
      <c r="D31" s="146" t="s">
        <v>175</v>
      </c>
      <c r="E31" s="146" t="s">
        <v>225</v>
      </c>
      <c r="F31" s="146" t="s">
        <v>394</v>
      </c>
      <c r="G31" s="150">
        <v>3.52</v>
      </c>
      <c r="H31" s="150">
        <v>3.52</v>
      </c>
      <c r="I31" s="177">
        <f t="shared" si="0"/>
        <v>100</v>
      </c>
    </row>
    <row r="32" spans="1:9" ht="47.25" x14ac:dyDescent="0.2">
      <c r="A32" s="139" t="s">
        <v>274</v>
      </c>
      <c r="B32" s="117" t="s">
        <v>4</v>
      </c>
      <c r="C32" s="117" t="s">
        <v>178</v>
      </c>
      <c r="D32" s="117" t="s">
        <v>175</v>
      </c>
      <c r="E32" s="117" t="s">
        <v>273</v>
      </c>
      <c r="F32" s="117"/>
      <c r="G32" s="149">
        <f>G33+G38</f>
        <v>12636</v>
      </c>
      <c r="H32" s="149">
        <f>H33+H38</f>
        <v>8482.5660000000007</v>
      </c>
      <c r="I32" s="177">
        <f t="shared" si="0"/>
        <v>67.130151946818614</v>
      </c>
    </row>
    <row r="33" spans="1:9" ht="31.5" x14ac:dyDescent="0.2">
      <c r="A33" s="139" t="s">
        <v>286</v>
      </c>
      <c r="B33" s="117" t="s">
        <v>4</v>
      </c>
      <c r="C33" s="117" t="s">
        <v>178</v>
      </c>
      <c r="D33" s="117" t="s">
        <v>175</v>
      </c>
      <c r="E33" s="117" t="s">
        <v>285</v>
      </c>
      <c r="F33" s="117"/>
      <c r="G33" s="149">
        <f>G34+G36</f>
        <v>11203</v>
      </c>
      <c r="H33" s="149">
        <f>H34+H36</f>
        <v>7538.2939999999999</v>
      </c>
      <c r="I33" s="177">
        <f t="shared" si="0"/>
        <v>67.288172810854235</v>
      </c>
    </row>
    <row r="34" spans="1:9" ht="31.5" x14ac:dyDescent="0.2">
      <c r="A34" s="139" t="s">
        <v>286</v>
      </c>
      <c r="B34" s="117" t="s">
        <v>4</v>
      </c>
      <c r="C34" s="117" t="s">
        <v>178</v>
      </c>
      <c r="D34" s="117" t="s">
        <v>175</v>
      </c>
      <c r="E34" s="117" t="s">
        <v>226</v>
      </c>
      <c r="F34" s="117"/>
      <c r="G34" s="149">
        <f>G35</f>
        <v>9380</v>
      </c>
      <c r="H34" s="149">
        <f>H35</f>
        <v>6358.7280000000001</v>
      </c>
      <c r="I34" s="177">
        <f t="shared" si="0"/>
        <v>67.790277185501068</v>
      </c>
    </row>
    <row r="35" spans="1:9" ht="141.75" x14ac:dyDescent="0.2">
      <c r="A35" s="152" t="s">
        <v>391</v>
      </c>
      <c r="B35" s="146" t="s">
        <v>4</v>
      </c>
      <c r="C35" s="146" t="s">
        <v>178</v>
      </c>
      <c r="D35" s="146" t="s">
        <v>175</v>
      </c>
      <c r="E35" s="146" t="s">
        <v>226</v>
      </c>
      <c r="F35" s="146" t="s">
        <v>392</v>
      </c>
      <c r="G35" s="150">
        <v>9380</v>
      </c>
      <c r="H35" s="150">
        <v>6358.7280000000001</v>
      </c>
      <c r="I35" s="177">
        <f t="shared" si="0"/>
        <v>67.790277185501068</v>
      </c>
    </row>
    <row r="36" spans="1:9" ht="31.5" x14ac:dyDescent="0.2">
      <c r="A36" s="139" t="s">
        <v>287</v>
      </c>
      <c r="B36" s="117" t="s">
        <v>4</v>
      </c>
      <c r="C36" s="117" t="s">
        <v>178</v>
      </c>
      <c r="D36" s="117" t="s">
        <v>175</v>
      </c>
      <c r="E36" s="117" t="s">
        <v>227</v>
      </c>
      <c r="F36" s="117"/>
      <c r="G36" s="149">
        <f>G37</f>
        <v>1823</v>
      </c>
      <c r="H36" s="149">
        <f>H37</f>
        <v>1179.566</v>
      </c>
      <c r="I36" s="177">
        <f t="shared" si="0"/>
        <v>64.704662643993416</v>
      </c>
    </row>
    <row r="37" spans="1:9" ht="141.75" x14ac:dyDescent="0.2">
      <c r="A37" s="152" t="s">
        <v>391</v>
      </c>
      <c r="B37" s="146" t="s">
        <v>4</v>
      </c>
      <c r="C37" s="146" t="s">
        <v>178</v>
      </c>
      <c r="D37" s="146" t="s">
        <v>175</v>
      </c>
      <c r="E37" s="146" t="s">
        <v>227</v>
      </c>
      <c r="F37" s="146" t="s">
        <v>392</v>
      </c>
      <c r="G37" s="150">
        <v>1823</v>
      </c>
      <c r="H37" s="150">
        <v>1179.566</v>
      </c>
      <c r="I37" s="177">
        <f t="shared" si="0"/>
        <v>64.704662643993416</v>
      </c>
    </row>
    <row r="38" spans="1:9" ht="78.75" x14ac:dyDescent="0.2">
      <c r="A38" s="139" t="s">
        <v>276</v>
      </c>
      <c r="B38" s="117" t="s">
        <v>4</v>
      </c>
      <c r="C38" s="117" t="s">
        <v>178</v>
      </c>
      <c r="D38" s="117" t="s">
        <v>175</v>
      </c>
      <c r="E38" s="117" t="s">
        <v>275</v>
      </c>
      <c r="F38" s="117"/>
      <c r="G38" s="149">
        <f>G39</f>
        <v>1433</v>
      </c>
      <c r="H38" s="149">
        <f>H39</f>
        <v>944.27200000000005</v>
      </c>
      <c r="I38" s="177">
        <f t="shared" si="0"/>
        <v>65.894766224703432</v>
      </c>
    </row>
    <row r="39" spans="1:9" ht="78.75" x14ac:dyDescent="0.2">
      <c r="A39" s="139" t="s">
        <v>276</v>
      </c>
      <c r="B39" s="117" t="s">
        <v>4</v>
      </c>
      <c r="C39" s="117" t="s">
        <v>178</v>
      </c>
      <c r="D39" s="117" t="s">
        <v>175</v>
      </c>
      <c r="E39" s="117" t="s">
        <v>228</v>
      </c>
      <c r="F39" s="117"/>
      <c r="G39" s="149">
        <f>G40</f>
        <v>1433</v>
      </c>
      <c r="H39" s="149">
        <f>H40</f>
        <v>944.27200000000005</v>
      </c>
      <c r="I39" s="177">
        <f t="shared" si="0"/>
        <v>65.894766224703432</v>
      </c>
    </row>
    <row r="40" spans="1:9" ht="141.75" x14ac:dyDescent="0.2">
      <c r="A40" s="152" t="s">
        <v>391</v>
      </c>
      <c r="B40" s="146" t="s">
        <v>4</v>
      </c>
      <c r="C40" s="146" t="s">
        <v>178</v>
      </c>
      <c r="D40" s="146" t="s">
        <v>175</v>
      </c>
      <c r="E40" s="146" t="s">
        <v>228</v>
      </c>
      <c r="F40" s="146" t="s">
        <v>392</v>
      </c>
      <c r="G40" s="150">
        <v>1433</v>
      </c>
      <c r="H40" s="150">
        <v>944.27200000000005</v>
      </c>
      <c r="I40" s="177">
        <f t="shared" si="0"/>
        <v>65.894766224703432</v>
      </c>
    </row>
    <row r="41" spans="1:9" ht="31.5" x14ac:dyDescent="0.2">
      <c r="A41" s="139" t="s">
        <v>289</v>
      </c>
      <c r="B41" s="117" t="s">
        <v>4</v>
      </c>
      <c r="C41" s="117" t="s">
        <v>178</v>
      </c>
      <c r="D41" s="117" t="s">
        <v>175</v>
      </c>
      <c r="E41" s="117" t="s">
        <v>288</v>
      </c>
      <c r="F41" s="117"/>
      <c r="G41" s="149">
        <f t="shared" ref="G41:H44" si="2">G42</f>
        <v>100</v>
      </c>
      <c r="H41" s="149">
        <f t="shared" si="2"/>
        <v>28</v>
      </c>
      <c r="I41" s="177">
        <f t="shared" si="0"/>
        <v>28.000000000000004</v>
      </c>
    </row>
    <row r="42" spans="1:9" ht="15.75" x14ac:dyDescent="0.2">
      <c r="A42" s="139" t="s">
        <v>14</v>
      </c>
      <c r="B42" s="117" t="s">
        <v>4</v>
      </c>
      <c r="C42" s="117" t="s">
        <v>178</v>
      </c>
      <c r="D42" s="117" t="s">
        <v>175</v>
      </c>
      <c r="E42" s="117" t="s">
        <v>290</v>
      </c>
      <c r="F42" s="117"/>
      <c r="G42" s="149">
        <f t="shared" si="2"/>
        <v>100</v>
      </c>
      <c r="H42" s="149">
        <f t="shared" si="2"/>
        <v>28</v>
      </c>
      <c r="I42" s="177">
        <f t="shared" si="0"/>
        <v>28.000000000000004</v>
      </c>
    </row>
    <row r="43" spans="1:9" ht="31.5" x14ac:dyDescent="0.2">
      <c r="A43" s="139" t="s">
        <v>292</v>
      </c>
      <c r="B43" s="117" t="s">
        <v>4</v>
      </c>
      <c r="C43" s="117" t="s">
        <v>178</v>
      </c>
      <c r="D43" s="117" t="s">
        <v>175</v>
      </c>
      <c r="E43" s="117" t="s">
        <v>291</v>
      </c>
      <c r="F43" s="117"/>
      <c r="G43" s="149">
        <f t="shared" si="2"/>
        <v>100</v>
      </c>
      <c r="H43" s="149">
        <f t="shared" si="2"/>
        <v>28</v>
      </c>
      <c r="I43" s="177">
        <f t="shared" si="0"/>
        <v>28.000000000000004</v>
      </c>
    </row>
    <row r="44" spans="1:9" ht="31.5" x14ac:dyDescent="0.2">
      <c r="A44" s="139" t="s">
        <v>293</v>
      </c>
      <c r="B44" s="117" t="s">
        <v>4</v>
      </c>
      <c r="C44" s="117" t="s">
        <v>178</v>
      </c>
      <c r="D44" s="117" t="s">
        <v>175</v>
      </c>
      <c r="E44" s="117" t="s">
        <v>229</v>
      </c>
      <c r="F44" s="117"/>
      <c r="G44" s="149">
        <f t="shared" si="2"/>
        <v>100</v>
      </c>
      <c r="H44" s="149">
        <f t="shared" si="2"/>
        <v>28</v>
      </c>
      <c r="I44" s="177">
        <f t="shared" si="0"/>
        <v>28.000000000000004</v>
      </c>
    </row>
    <row r="45" spans="1:9" ht="63" x14ac:dyDescent="0.2">
      <c r="A45" s="152" t="s">
        <v>393</v>
      </c>
      <c r="B45" s="146" t="s">
        <v>4</v>
      </c>
      <c r="C45" s="146" t="s">
        <v>178</v>
      </c>
      <c r="D45" s="146" t="s">
        <v>175</v>
      </c>
      <c r="E45" s="146" t="s">
        <v>229</v>
      </c>
      <c r="F45" s="146" t="s">
        <v>394</v>
      </c>
      <c r="G45" s="150">
        <v>100</v>
      </c>
      <c r="H45" s="150">
        <v>28</v>
      </c>
      <c r="I45" s="177">
        <f t="shared" si="0"/>
        <v>28.000000000000004</v>
      </c>
    </row>
    <row r="46" spans="1:9" ht="94.5" x14ac:dyDescent="0.2">
      <c r="A46" s="179" t="s">
        <v>197</v>
      </c>
      <c r="B46" s="180" t="s">
        <v>4</v>
      </c>
      <c r="C46" s="180" t="s">
        <v>178</v>
      </c>
      <c r="D46" s="180" t="s">
        <v>196</v>
      </c>
      <c r="E46" s="180"/>
      <c r="F46" s="180"/>
      <c r="G46" s="181">
        <f t="shared" ref="G46:H49" si="3">G47</f>
        <v>229.7</v>
      </c>
      <c r="H46" s="181">
        <f t="shared" si="3"/>
        <v>172.27500000000001</v>
      </c>
      <c r="I46" s="181">
        <f t="shared" si="0"/>
        <v>75.000000000000014</v>
      </c>
    </row>
    <row r="47" spans="1:9" ht="47.25" x14ac:dyDescent="0.2">
      <c r="A47" s="139" t="s">
        <v>270</v>
      </c>
      <c r="B47" s="117" t="s">
        <v>4</v>
      </c>
      <c r="C47" s="117" t="s">
        <v>178</v>
      </c>
      <c r="D47" s="117" t="s">
        <v>196</v>
      </c>
      <c r="E47" s="117" t="s">
        <v>269</v>
      </c>
      <c r="F47" s="117"/>
      <c r="G47" s="149">
        <f t="shared" si="3"/>
        <v>229.7</v>
      </c>
      <c r="H47" s="149">
        <f t="shared" si="3"/>
        <v>172.27500000000001</v>
      </c>
      <c r="I47" s="177">
        <f t="shared" si="0"/>
        <v>75.000000000000014</v>
      </c>
    </row>
    <row r="48" spans="1:9" ht="31.5" x14ac:dyDescent="0.2">
      <c r="A48" s="139" t="s">
        <v>289</v>
      </c>
      <c r="B48" s="117" t="s">
        <v>4</v>
      </c>
      <c r="C48" s="117" t="s">
        <v>178</v>
      </c>
      <c r="D48" s="117" t="s">
        <v>196</v>
      </c>
      <c r="E48" s="117" t="s">
        <v>288</v>
      </c>
      <c r="F48" s="117"/>
      <c r="G48" s="149">
        <f t="shared" si="3"/>
        <v>229.7</v>
      </c>
      <c r="H48" s="149">
        <f t="shared" si="3"/>
        <v>172.27500000000001</v>
      </c>
      <c r="I48" s="177">
        <f t="shared" si="0"/>
        <v>75.000000000000014</v>
      </c>
    </row>
    <row r="49" spans="1:11" ht="15.75" x14ac:dyDescent="0.2">
      <c r="A49" s="139" t="s">
        <v>14</v>
      </c>
      <c r="B49" s="117" t="s">
        <v>4</v>
      </c>
      <c r="C49" s="117" t="s">
        <v>178</v>
      </c>
      <c r="D49" s="117" t="s">
        <v>196</v>
      </c>
      <c r="E49" s="117" t="s">
        <v>290</v>
      </c>
      <c r="F49" s="117"/>
      <c r="G49" s="149">
        <f t="shared" si="3"/>
        <v>229.7</v>
      </c>
      <c r="H49" s="149">
        <f t="shared" si="3"/>
        <v>172.27500000000001</v>
      </c>
      <c r="I49" s="177">
        <f t="shared" si="0"/>
        <v>75.000000000000014</v>
      </c>
    </row>
    <row r="50" spans="1:11" ht="31.5" x14ac:dyDescent="0.2">
      <c r="A50" s="139" t="s">
        <v>292</v>
      </c>
      <c r="B50" s="117" t="s">
        <v>4</v>
      </c>
      <c r="C50" s="117" t="s">
        <v>178</v>
      </c>
      <c r="D50" s="117" t="s">
        <v>196</v>
      </c>
      <c r="E50" s="117" t="s">
        <v>291</v>
      </c>
      <c r="F50" s="117"/>
      <c r="G50" s="149">
        <f>G51+G53+G55</f>
        <v>229.7</v>
      </c>
      <c r="H50" s="149">
        <f>H51+H53+H55</f>
        <v>172.27500000000001</v>
      </c>
      <c r="I50" s="177">
        <f t="shared" si="0"/>
        <v>75.000000000000014</v>
      </c>
    </row>
    <row r="51" spans="1:11" ht="78.75" x14ac:dyDescent="0.2">
      <c r="A51" s="139" t="s">
        <v>294</v>
      </c>
      <c r="B51" s="117" t="s">
        <v>4</v>
      </c>
      <c r="C51" s="117" t="s">
        <v>178</v>
      </c>
      <c r="D51" s="117" t="s">
        <v>196</v>
      </c>
      <c r="E51" s="117" t="s">
        <v>230</v>
      </c>
      <c r="F51" s="117"/>
      <c r="G51" s="149">
        <f>G52</f>
        <v>133.80000000000001</v>
      </c>
      <c r="H51" s="149">
        <f>H52</f>
        <v>100.35</v>
      </c>
      <c r="I51" s="177">
        <f t="shared" si="0"/>
        <v>74.999999999999986</v>
      </c>
      <c r="K51" s="176"/>
    </row>
    <row r="52" spans="1:11" ht="31.5" x14ac:dyDescent="0.2">
      <c r="A52" s="152" t="s">
        <v>397</v>
      </c>
      <c r="B52" s="146" t="s">
        <v>4</v>
      </c>
      <c r="C52" s="146" t="s">
        <v>178</v>
      </c>
      <c r="D52" s="146" t="s">
        <v>196</v>
      </c>
      <c r="E52" s="146" t="s">
        <v>230</v>
      </c>
      <c r="F52" s="146" t="s">
        <v>398</v>
      </c>
      <c r="G52" s="150">
        <v>133.80000000000001</v>
      </c>
      <c r="H52" s="150">
        <v>100.35</v>
      </c>
      <c r="I52" s="177">
        <f t="shared" si="0"/>
        <v>74.999999999999986</v>
      </c>
    </row>
    <row r="53" spans="1:11" ht="94.5" x14ac:dyDescent="0.2">
      <c r="A53" s="139" t="s">
        <v>295</v>
      </c>
      <c r="B53" s="117" t="s">
        <v>4</v>
      </c>
      <c r="C53" s="117" t="s">
        <v>178</v>
      </c>
      <c r="D53" s="117" t="s">
        <v>196</v>
      </c>
      <c r="E53" s="117" t="s">
        <v>231</v>
      </c>
      <c r="F53" s="117"/>
      <c r="G53" s="149">
        <f>G54</f>
        <v>46.1</v>
      </c>
      <c r="H53" s="149">
        <f>H54</f>
        <v>34.575000000000003</v>
      </c>
      <c r="I53" s="177">
        <f t="shared" si="0"/>
        <v>75</v>
      </c>
    </row>
    <row r="54" spans="1:11" ht="31.5" x14ac:dyDescent="0.2">
      <c r="A54" s="152" t="s">
        <v>397</v>
      </c>
      <c r="B54" s="146" t="s">
        <v>4</v>
      </c>
      <c r="C54" s="146" t="s">
        <v>178</v>
      </c>
      <c r="D54" s="146" t="s">
        <v>196</v>
      </c>
      <c r="E54" s="146" t="s">
        <v>231</v>
      </c>
      <c r="F54" s="146" t="s">
        <v>398</v>
      </c>
      <c r="G54" s="150">
        <v>46.1</v>
      </c>
      <c r="H54" s="150">
        <v>34.575000000000003</v>
      </c>
      <c r="I54" s="177">
        <f t="shared" si="0"/>
        <v>75</v>
      </c>
    </row>
    <row r="55" spans="1:11" ht="126" x14ac:dyDescent="0.2">
      <c r="A55" s="139" t="s">
        <v>296</v>
      </c>
      <c r="B55" s="117" t="s">
        <v>4</v>
      </c>
      <c r="C55" s="117" t="s">
        <v>178</v>
      </c>
      <c r="D55" s="117" t="s">
        <v>196</v>
      </c>
      <c r="E55" s="117" t="s">
        <v>232</v>
      </c>
      <c r="F55" s="117"/>
      <c r="G55" s="149">
        <f>G56</f>
        <v>49.8</v>
      </c>
      <c r="H55" s="149">
        <f>H56</f>
        <v>37.35</v>
      </c>
      <c r="I55" s="177">
        <f t="shared" si="0"/>
        <v>75.000000000000014</v>
      </c>
    </row>
    <row r="56" spans="1:11" ht="31.5" x14ac:dyDescent="0.2">
      <c r="A56" s="152" t="s">
        <v>397</v>
      </c>
      <c r="B56" s="146" t="s">
        <v>4</v>
      </c>
      <c r="C56" s="146" t="s">
        <v>178</v>
      </c>
      <c r="D56" s="146" t="s">
        <v>196</v>
      </c>
      <c r="E56" s="146" t="s">
        <v>232</v>
      </c>
      <c r="F56" s="146" t="s">
        <v>398</v>
      </c>
      <c r="G56" s="150">
        <v>49.8</v>
      </c>
      <c r="H56" s="150">
        <v>37.35</v>
      </c>
      <c r="I56" s="177">
        <f t="shared" si="0"/>
        <v>75.000000000000014</v>
      </c>
    </row>
    <row r="57" spans="1:11" ht="15.75" x14ac:dyDescent="0.2">
      <c r="A57" s="179" t="s">
        <v>16</v>
      </c>
      <c r="B57" s="180" t="s">
        <v>4</v>
      </c>
      <c r="C57" s="180" t="s">
        <v>178</v>
      </c>
      <c r="D57" s="180" t="s">
        <v>172</v>
      </c>
      <c r="E57" s="180"/>
      <c r="F57" s="180"/>
      <c r="G57" s="181">
        <f t="shared" ref="G57:H62" si="4">G58</f>
        <v>50</v>
      </c>
      <c r="H57" s="181">
        <f t="shared" si="4"/>
        <v>0</v>
      </c>
      <c r="I57" s="181">
        <f t="shared" si="0"/>
        <v>0</v>
      </c>
    </row>
    <row r="58" spans="1:11" ht="47.25" x14ac:dyDescent="0.2">
      <c r="A58" s="139" t="s">
        <v>270</v>
      </c>
      <c r="B58" s="117" t="s">
        <v>4</v>
      </c>
      <c r="C58" s="117" t="s">
        <v>178</v>
      </c>
      <c r="D58" s="117" t="s">
        <v>172</v>
      </c>
      <c r="E58" s="117" t="s">
        <v>269</v>
      </c>
      <c r="F58" s="117"/>
      <c r="G58" s="149">
        <f t="shared" si="4"/>
        <v>50</v>
      </c>
      <c r="H58" s="149">
        <f t="shared" si="4"/>
        <v>0</v>
      </c>
      <c r="I58" s="177">
        <f t="shared" si="0"/>
        <v>0</v>
      </c>
    </row>
    <row r="59" spans="1:11" ht="31.5" x14ac:dyDescent="0.2">
      <c r="A59" s="139" t="s">
        <v>289</v>
      </c>
      <c r="B59" s="117" t="s">
        <v>4</v>
      </c>
      <c r="C59" s="117" t="s">
        <v>178</v>
      </c>
      <c r="D59" s="117" t="s">
        <v>172</v>
      </c>
      <c r="E59" s="117" t="s">
        <v>288</v>
      </c>
      <c r="F59" s="117"/>
      <c r="G59" s="149">
        <f t="shared" si="4"/>
        <v>50</v>
      </c>
      <c r="H59" s="149">
        <f t="shared" si="4"/>
        <v>0</v>
      </c>
      <c r="I59" s="177">
        <f t="shared" si="0"/>
        <v>0</v>
      </c>
    </row>
    <row r="60" spans="1:11" ht="15.75" x14ac:dyDescent="0.2">
      <c r="A60" s="139" t="s">
        <v>14</v>
      </c>
      <c r="B60" s="117" t="s">
        <v>4</v>
      </c>
      <c r="C60" s="117" t="s">
        <v>178</v>
      </c>
      <c r="D60" s="117" t="s">
        <v>172</v>
      </c>
      <c r="E60" s="117" t="s">
        <v>290</v>
      </c>
      <c r="F60" s="117"/>
      <c r="G60" s="149">
        <f t="shared" si="4"/>
        <v>50</v>
      </c>
      <c r="H60" s="149">
        <f t="shared" si="4"/>
        <v>0</v>
      </c>
      <c r="I60" s="177">
        <f t="shared" si="0"/>
        <v>0</v>
      </c>
    </row>
    <row r="61" spans="1:11" ht="15.75" x14ac:dyDescent="0.2">
      <c r="A61" s="139" t="s">
        <v>298</v>
      </c>
      <c r="B61" s="117" t="s">
        <v>4</v>
      </c>
      <c r="C61" s="117" t="s">
        <v>178</v>
      </c>
      <c r="D61" s="117" t="s">
        <v>172</v>
      </c>
      <c r="E61" s="117" t="s">
        <v>297</v>
      </c>
      <c r="F61" s="117"/>
      <c r="G61" s="149">
        <f t="shared" si="4"/>
        <v>50</v>
      </c>
      <c r="H61" s="149">
        <f t="shared" si="4"/>
        <v>0</v>
      </c>
      <c r="I61" s="177">
        <f t="shared" si="0"/>
        <v>0</v>
      </c>
    </row>
    <row r="62" spans="1:11" ht="31.5" x14ac:dyDescent="0.2">
      <c r="A62" s="139" t="s">
        <v>299</v>
      </c>
      <c r="B62" s="117" t="s">
        <v>4</v>
      </c>
      <c r="C62" s="117" t="s">
        <v>178</v>
      </c>
      <c r="D62" s="117" t="s">
        <v>172</v>
      </c>
      <c r="E62" s="117" t="s">
        <v>233</v>
      </c>
      <c r="F62" s="117"/>
      <c r="G62" s="149">
        <f t="shared" si="4"/>
        <v>50</v>
      </c>
      <c r="H62" s="149">
        <f t="shared" si="4"/>
        <v>0</v>
      </c>
      <c r="I62" s="177">
        <f t="shared" si="0"/>
        <v>0</v>
      </c>
    </row>
    <row r="63" spans="1:11" ht="31.5" x14ac:dyDescent="0.2">
      <c r="A63" s="152" t="s">
        <v>399</v>
      </c>
      <c r="B63" s="146" t="s">
        <v>4</v>
      </c>
      <c r="C63" s="146" t="s">
        <v>178</v>
      </c>
      <c r="D63" s="146" t="s">
        <v>172</v>
      </c>
      <c r="E63" s="146" t="s">
        <v>233</v>
      </c>
      <c r="F63" s="146" t="s">
        <v>400</v>
      </c>
      <c r="G63" s="150">
        <v>50</v>
      </c>
      <c r="H63" s="150">
        <v>0</v>
      </c>
      <c r="I63" s="177">
        <f t="shared" si="0"/>
        <v>0</v>
      </c>
    </row>
    <row r="64" spans="1:11" ht="47.25" x14ac:dyDescent="0.2">
      <c r="A64" s="179" t="s">
        <v>18</v>
      </c>
      <c r="B64" s="180" t="s">
        <v>4</v>
      </c>
      <c r="C64" s="180" t="s">
        <v>178</v>
      </c>
      <c r="D64" s="180" t="s">
        <v>195</v>
      </c>
      <c r="E64" s="180"/>
      <c r="F64" s="180"/>
      <c r="G64" s="181">
        <f t="shared" ref="G64:H71" si="5">G65</f>
        <v>700</v>
      </c>
      <c r="H64" s="181">
        <f t="shared" si="5"/>
        <v>379.48978</v>
      </c>
      <c r="I64" s="181">
        <f t="shared" si="0"/>
        <v>54.212825714285714</v>
      </c>
    </row>
    <row r="65" spans="1:9" ht="47.25" x14ac:dyDescent="0.2">
      <c r="A65" s="139" t="s">
        <v>270</v>
      </c>
      <c r="B65" s="117" t="s">
        <v>4</v>
      </c>
      <c r="C65" s="117" t="s">
        <v>178</v>
      </c>
      <c r="D65" s="117" t="s">
        <v>195</v>
      </c>
      <c r="E65" s="117" t="s">
        <v>269</v>
      </c>
      <c r="F65" s="117"/>
      <c r="G65" s="149">
        <f t="shared" si="5"/>
        <v>700</v>
      </c>
      <c r="H65" s="149">
        <f t="shared" si="5"/>
        <v>379.48978</v>
      </c>
      <c r="I65" s="177">
        <f t="shared" si="0"/>
        <v>54.212825714285714</v>
      </c>
    </row>
    <row r="66" spans="1:9" ht="31.5" x14ac:dyDescent="0.2">
      <c r="A66" s="139" t="s">
        <v>289</v>
      </c>
      <c r="B66" s="117" t="s">
        <v>4</v>
      </c>
      <c r="C66" s="117" t="s">
        <v>178</v>
      </c>
      <c r="D66" s="117" t="s">
        <v>195</v>
      </c>
      <c r="E66" s="117" t="s">
        <v>288</v>
      </c>
      <c r="F66" s="117"/>
      <c r="G66" s="149">
        <f t="shared" si="5"/>
        <v>700</v>
      </c>
      <c r="H66" s="149">
        <f t="shared" si="5"/>
        <v>379.48978</v>
      </c>
      <c r="I66" s="177">
        <f t="shared" si="0"/>
        <v>54.212825714285714</v>
      </c>
    </row>
    <row r="67" spans="1:9" ht="15.75" x14ac:dyDescent="0.2">
      <c r="A67" s="139" t="s">
        <v>14</v>
      </c>
      <c r="B67" s="117" t="s">
        <v>4</v>
      </c>
      <c r="C67" s="117" t="s">
        <v>178</v>
      </c>
      <c r="D67" s="117" t="s">
        <v>195</v>
      </c>
      <c r="E67" s="117" t="s">
        <v>290</v>
      </c>
      <c r="F67" s="117"/>
      <c r="G67" s="149">
        <f t="shared" si="5"/>
        <v>700</v>
      </c>
      <c r="H67" s="149">
        <f t="shared" si="5"/>
        <v>379.48978</v>
      </c>
      <c r="I67" s="177">
        <f t="shared" si="0"/>
        <v>54.212825714285714</v>
      </c>
    </row>
    <row r="68" spans="1:9" ht="15.75" x14ac:dyDescent="0.2">
      <c r="A68" s="139" t="s">
        <v>298</v>
      </c>
      <c r="B68" s="117" t="s">
        <v>4</v>
      </c>
      <c r="C68" s="117" t="s">
        <v>178</v>
      </c>
      <c r="D68" s="117" t="s">
        <v>195</v>
      </c>
      <c r="E68" s="117" t="s">
        <v>297</v>
      </c>
      <c r="F68" s="117"/>
      <c r="G68" s="149">
        <f>G69+G71</f>
        <v>700</v>
      </c>
      <c r="H68" s="149">
        <f>H69+H71</f>
        <v>379.48978</v>
      </c>
      <c r="I68" s="177">
        <f t="shared" si="0"/>
        <v>54.212825714285714</v>
      </c>
    </row>
    <row r="69" spans="1:9" ht="63" x14ac:dyDescent="0.2">
      <c r="A69" s="139" t="s">
        <v>451</v>
      </c>
      <c r="B69" s="117" t="s">
        <v>4</v>
      </c>
      <c r="C69" s="117" t="s">
        <v>178</v>
      </c>
      <c r="D69" s="117" t="s">
        <v>195</v>
      </c>
      <c r="E69" s="117" t="s">
        <v>452</v>
      </c>
      <c r="F69" s="117"/>
      <c r="G69" s="149">
        <f>G70</f>
        <v>300</v>
      </c>
      <c r="H69" s="149">
        <f>H70</f>
        <v>206</v>
      </c>
      <c r="I69" s="177">
        <f t="shared" si="0"/>
        <v>68.666666666666671</v>
      </c>
    </row>
    <row r="70" spans="1:9" ht="63" x14ac:dyDescent="0.2">
      <c r="A70" s="152" t="s">
        <v>393</v>
      </c>
      <c r="B70" s="146" t="s">
        <v>4</v>
      </c>
      <c r="C70" s="146" t="s">
        <v>178</v>
      </c>
      <c r="D70" s="146" t="s">
        <v>195</v>
      </c>
      <c r="E70" s="146" t="s">
        <v>452</v>
      </c>
      <c r="F70" s="146" t="s">
        <v>394</v>
      </c>
      <c r="G70" s="150">
        <v>300</v>
      </c>
      <c r="H70" s="150">
        <v>206</v>
      </c>
      <c r="I70" s="177">
        <f t="shared" si="0"/>
        <v>68.666666666666671</v>
      </c>
    </row>
    <row r="71" spans="1:9" ht="110.25" x14ac:dyDescent="0.2">
      <c r="A71" s="139" t="s">
        <v>300</v>
      </c>
      <c r="B71" s="117" t="s">
        <v>4</v>
      </c>
      <c r="C71" s="117" t="s">
        <v>178</v>
      </c>
      <c r="D71" s="117" t="s">
        <v>195</v>
      </c>
      <c r="E71" s="117" t="s">
        <v>234</v>
      </c>
      <c r="F71" s="117"/>
      <c r="G71" s="149">
        <f t="shared" si="5"/>
        <v>400</v>
      </c>
      <c r="H71" s="149">
        <f t="shared" si="5"/>
        <v>173.48978</v>
      </c>
      <c r="I71" s="177">
        <f t="shared" si="0"/>
        <v>43.372444999999999</v>
      </c>
    </row>
    <row r="72" spans="1:9" ht="63" x14ac:dyDescent="0.2">
      <c r="A72" s="152" t="s">
        <v>393</v>
      </c>
      <c r="B72" s="146" t="s">
        <v>4</v>
      </c>
      <c r="C72" s="146" t="s">
        <v>178</v>
      </c>
      <c r="D72" s="146" t="s">
        <v>195</v>
      </c>
      <c r="E72" s="146" t="s">
        <v>234</v>
      </c>
      <c r="F72" s="146" t="s">
        <v>394</v>
      </c>
      <c r="G72" s="150">
        <v>400</v>
      </c>
      <c r="H72" s="150">
        <v>173.48978</v>
      </c>
      <c r="I72" s="177">
        <f t="shared" si="0"/>
        <v>43.372444999999999</v>
      </c>
    </row>
    <row r="73" spans="1:9" ht="31.5" x14ac:dyDescent="0.2">
      <c r="A73" s="179" t="s">
        <v>37</v>
      </c>
      <c r="B73" s="180" t="s">
        <v>4</v>
      </c>
      <c r="C73" s="180" t="s">
        <v>171</v>
      </c>
      <c r="D73" s="180" t="s">
        <v>174</v>
      </c>
      <c r="E73" s="180"/>
      <c r="F73" s="180"/>
      <c r="G73" s="181">
        <f t="shared" ref="G73:H79" si="6">G74</f>
        <v>289.60000000000002</v>
      </c>
      <c r="H73" s="181">
        <f t="shared" si="6"/>
        <v>193.81101999999998</v>
      </c>
      <c r="I73" s="181">
        <f t="shared" si="0"/>
        <v>66.923694751381205</v>
      </c>
    </row>
    <row r="74" spans="1:9" ht="31.5" x14ac:dyDescent="0.2">
      <c r="A74" s="151" t="s">
        <v>107</v>
      </c>
      <c r="B74" s="114" t="s">
        <v>4</v>
      </c>
      <c r="C74" s="114" t="s">
        <v>171</v>
      </c>
      <c r="D74" s="114" t="s">
        <v>186</v>
      </c>
      <c r="E74" s="114"/>
      <c r="F74" s="114"/>
      <c r="G74" s="148">
        <f t="shared" si="6"/>
        <v>289.60000000000002</v>
      </c>
      <c r="H74" s="148">
        <f t="shared" si="6"/>
        <v>193.81101999999998</v>
      </c>
      <c r="I74" s="148">
        <f t="shared" si="0"/>
        <v>66.923694751381205</v>
      </c>
    </row>
    <row r="75" spans="1:9" ht="47.25" x14ac:dyDescent="0.2">
      <c r="A75" s="139" t="s">
        <v>270</v>
      </c>
      <c r="B75" s="117" t="s">
        <v>4</v>
      </c>
      <c r="C75" s="117" t="s">
        <v>171</v>
      </c>
      <c r="D75" s="117" t="s">
        <v>186</v>
      </c>
      <c r="E75" s="117" t="s">
        <v>269</v>
      </c>
      <c r="F75" s="117"/>
      <c r="G75" s="149">
        <f t="shared" si="6"/>
        <v>289.60000000000002</v>
      </c>
      <c r="H75" s="149">
        <f t="shared" si="6"/>
        <v>193.81101999999998</v>
      </c>
      <c r="I75" s="177">
        <f t="shared" si="0"/>
        <v>66.923694751381205</v>
      </c>
    </row>
    <row r="76" spans="1:9" ht="31.5" x14ac:dyDescent="0.2">
      <c r="A76" s="139" t="s">
        <v>289</v>
      </c>
      <c r="B76" s="117" t="s">
        <v>4</v>
      </c>
      <c r="C76" s="117" t="s">
        <v>171</v>
      </c>
      <c r="D76" s="117" t="s">
        <v>186</v>
      </c>
      <c r="E76" s="117" t="s">
        <v>288</v>
      </c>
      <c r="F76" s="117"/>
      <c r="G76" s="149">
        <f t="shared" si="6"/>
        <v>289.60000000000002</v>
      </c>
      <c r="H76" s="149">
        <f t="shared" si="6"/>
        <v>193.81101999999998</v>
      </c>
      <c r="I76" s="177">
        <f t="shared" si="0"/>
        <v>66.923694751381205</v>
      </c>
    </row>
    <row r="77" spans="1:9" ht="15.75" x14ac:dyDescent="0.2">
      <c r="A77" s="139" t="s">
        <v>14</v>
      </c>
      <c r="B77" s="117" t="s">
        <v>4</v>
      </c>
      <c r="C77" s="117" t="s">
        <v>171</v>
      </c>
      <c r="D77" s="117" t="s">
        <v>186</v>
      </c>
      <c r="E77" s="117" t="s">
        <v>290</v>
      </c>
      <c r="F77" s="117"/>
      <c r="G77" s="149">
        <f t="shared" si="6"/>
        <v>289.60000000000002</v>
      </c>
      <c r="H77" s="149">
        <f t="shared" si="6"/>
        <v>193.81101999999998</v>
      </c>
      <c r="I77" s="177">
        <f t="shared" si="0"/>
        <v>66.923694751381205</v>
      </c>
    </row>
    <row r="78" spans="1:9" ht="15.75" x14ac:dyDescent="0.2">
      <c r="A78" s="139" t="s">
        <v>298</v>
      </c>
      <c r="B78" s="117" t="s">
        <v>4</v>
      </c>
      <c r="C78" s="117" t="s">
        <v>171</v>
      </c>
      <c r="D78" s="117" t="s">
        <v>186</v>
      </c>
      <c r="E78" s="117" t="s">
        <v>297</v>
      </c>
      <c r="F78" s="117"/>
      <c r="G78" s="149">
        <f t="shared" si="6"/>
        <v>289.60000000000002</v>
      </c>
      <c r="H78" s="149">
        <f t="shared" si="6"/>
        <v>193.81101999999998</v>
      </c>
      <c r="I78" s="177">
        <f t="shared" ref="I78:I149" si="7">H78/G78*100</f>
        <v>66.923694751381205</v>
      </c>
    </row>
    <row r="79" spans="1:9" ht="63" x14ac:dyDescent="0.2">
      <c r="A79" s="139" t="s">
        <v>301</v>
      </c>
      <c r="B79" s="117" t="s">
        <v>4</v>
      </c>
      <c r="C79" s="117" t="s">
        <v>171</v>
      </c>
      <c r="D79" s="117" t="s">
        <v>186</v>
      </c>
      <c r="E79" s="117" t="s">
        <v>235</v>
      </c>
      <c r="F79" s="117"/>
      <c r="G79" s="149">
        <f t="shared" si="6"/>
        <v>289.60000000000002</v>
      </c>
      <c r="H79" s="149">
        <f t="shared" si="6"/>
        <v>193.81101999999998</v>
      </c>
      <c r="I79" s="177">
        <f t="shared" si="7"/>
        <v>66.923694751381205</v>
      </c>
    </row>
    <row r="80" spans="1:9" ht="141.75" x14ac:dyDescent="0.2">
      <c r="A80" s="152" t="s">
        <v>391</v>
      </c>
      <c r="B80" s="146" t="s">
        <v>4</v>
      </c>
      <c r="C80" s="146" t="s">
        <v>171</v>
      </c>
      <c r="D80" s="146" t="s">
        <v>186</v>
      </c>
      <c r="E80" s="146" t="s">
        <v>235</v>
      </c>
      <c r="F80" s="146" t="s">
        <v>392</v>
      </c>
      <c r="G80" s="150">
        <v>289.60000000000002</v>
      </c>
      <c r="H80" s="150">
        <f>150.04619+43.76483</f>
        <v>193.81101999999998</v>
      </c>
      <c r="I80" s="177">
        <f t="shared" si="7"/>
        <v>66.923694751381205</v>
      </c>
    </row>
    <row r="81" spans="1:9" ht="63" x14ac:dyDescent="0.2">
      <c r="A81" s="179" t="s">
        <v>108</v>
      </c>
      <c r="B81" s="180" t="s">
        <v>4</v>
      </c>
      <c r="C81" s="180" t="s">
        <v>186</v>
      </c>
      <c r="D81" s="180" t="s">
        <v>174</v>
      </c>
      <c r="E81" s="180"/>
      <c r="F81" s="180"/>
      <c r="G81" s="181">
        <f t="shared" ref="G81:H87" si="8">G82</f>
        <v>200</v>
      </c>
      <c r="H81" s="181">
        <f t="shared" si="8"/>
        <v>9.5</v>
      </c>
      <c r="I81" s="181">
        <f t="shared" si="7"/>
        <v>4.75</v>
      </c>
    </row>
    <row r="82" spans="1:9" ht="63" x14ac:dyDescent="0.2">
      <c r="A82" s="151" t="s">
        <v>192</v>
      </c>
      <c r="B82" s="114" t="s">
        <v>4</v>
      </c>
      <c r="C82" s="114" t="s">
        <v>186</v>
      </c>
      <c r="D82" s="114" t="s">
        <v>191</v>
      </c>
      <c r="E82" s="114"/>
      <c r="F82" s="114"/>
      <c r="G82" s="148">
        <f t="shared" si="8"/>
        <v>200</v>
      </c>
      <c r="H82" s="148">
        <f t="shared" si="8"/>
        <v>9.5</v>
      </c>
      <c r="I82" s="148">
        <f t="shared" si="7"/>
        <v>4.75</v>
      </c>
    </row>
    <row r="83" spans="1:9" ht="31.5" x14ac:dyDescent="0.2">
      <c r="A83" s="139" t="s">
        <v>303</v>
      </c>
      <c r="B83" s="117" t="s">
        <v>4</v>
      </c>
      <c r="C83" s="117" t="s">
        <v>186</v>
      </c>
      <c r="D83" s="117" t="s">
        <v>191</v>
      </c>
      <c r="E83" s="117" t="s">
        <v>302</v>
      </c>
      <c r="F83" s="117"/>
      <c r="G83" s="149">
        <f t="shared" si="8"/>
        <v>200</v>
      </c>
      <c r="H83" s="149">
        <f t="shared" si="8"/>
        <v>9.5</v>
      </c>
      <c r="I83" s="177">
        <f t="shared" si="7"/>
        <v>4.75</v>
      </c>
    </row>
    <row r="84" spans="1:9" ht="126" x14ac:dyDescent="0.2">
      <c r="A84" s="139" t="s">
        <v>305</v>
      </c>
      <c r="B84" s="117" t="s">
        <v>4</v>
      </c>
      <c r="C84" s="117" t="s">
        <v>186</v>
      </c>
      <c r="D84" s="117" t="s">
        <v>191</v>
      </c>
      <c r="E84" s="117" t="s">
        <v>304</v>
      </c>
      <c r="F84" s="117"/>
      <c r="G84" s="149">
        <f t="shared" si="8"/>
        <v>200</v>
      </c>
      <c r="H84" s="149">
        <f t="shared" si="8"/>
        <v>9.5</v>
      </c>
      <c r="I84" s="177">
        <f t="shared" si="7"/>
        <v>4.75</v>
      </c>
    </row>
    <row r="85" spans="1:9" ht="31.5" x14ac:dyDescent="0.2">
      <c r="A85" s="139" t="s">
        <v>307</v>
      </c>
      <c r="B85" s="117" t="s">
        <v>4</v>
      </c>
      <c r="C85" s="117" t="s">
        <v>186</v>
      </c>
      <c r="D85" s="117" t="s">
        <v>191</v>
      </c>
      <c r="E85" s="117" t="s">
        <v>306</v>
      </c>
      <c r="F85" s="117"/>
      <c r="G85" s="149">
        <f t="shared" si="8"/>
        <v>200</v>
      </c>
      <c r="H85" s="149">
        <f t="shared" si="8"/>
        <v>9.5</v>
      </c>
      <c r="I85" s="177">
        <f t="shared" si="7"/>
        <v>4.75</v>
      </c>
    </row>
    <row r="86" spans="1:9" ht="47.25" x14ac:dyDescent="0.2">
      <c r="A86" s="139" t="s">
        <v>309</v>
      </c>
      <c r="B86" s="117" t="s">
        <v>4</v>
      </c>
      <c r="C86" s="117" t="s">
        <v>186</v>
      </c>
      <c r="D86" s="117" t="s">
        <v>191</v>
      </c>
      <c r="E86" s="117" t="s">
        <v>308</v>
      </c>
      <c r="F86" s="117"/>
      <c r="G86" s="149">
        <f t="shared" si="8"/>
        <v>200</v>
      </c>
      <c r="H86" s="149">
        <f t="shared" si="8"/>
        <v>9.5</v>
      </c>
      <c r="I86" s="177">
        <f t="shared" si="7"/>
        <v>4.75</v>
      </c>
    </row>
    <row r="87" spans="1:9" ht="31.5" x14ac:dyDescent="0.2">
      <c r="A87" s="139" t="s">
        <v>311</v>
      </c>
      <c r="B87" s="117" t="s">
        <v>4</v>
      </c>
      <c r="C87" s="117" t="s">
        <v>186</v>
      </c>
      <c r="D87" s="117" t="s">
        <v>191</v>
      </c>
      <c r="E87" s="117" t="s">
        <v>310</v>
      </c>
      <c r="F87" s="117"/>
      <c r="G87" s="149">
        <f t="shared" si="8"/>
        <v>200</v>
      </c>
      <c r="H87" s="149">
        <f t="shared" si="8"/>
        <v>9.5</v>
      </c>
      <c r="I87" s="177">
        <f t="shared" si="7"/>
        <v>4.75</v>
      </c>
    </row>
    <row r="88" spans="1:9" ht="63" x14ac:dyDescent="0.2">
      <c r="A88" s="152" t="s">
        <v>393</v>
      </c>
      <c r="B88" s="146" t="s">
        <v>4</v>
      </c>
      <c r="C88" s="146" t="s">
        <v>186</v>
      </c>
      <c r="D88" s="146" t="s">
        <v>191</v>
      </c>
      <c r="E88" s="146" t="s">
        <v>310</v>
      </c>
      <c r="F88" s="146" t="s">
        <v>394</v>
      </c>
      <c r="G88" s="150">
        <v>200</v>
      </c>
      <c r="H88" s="150">
        <v>9.5</v>
      </c>
      <c r="I88" s="177">
        <f t="shared" si="7"/>
        <v>4.75</v>
      </c>
    </row>
    <row r="89" spans="1:9" ht="31.5" x14ac:dyDescent="0.2">
      <c r="A89" s="151" t="s">
        <v>110</v>
      </c>
      <c r="B89" s="114" t="s">
        <v>4</v>
      </c>
      <c r="C89" s="114" t="s">
        <v>175</v>
      </c>
      <c r="D89" s="114" t="s">
        <v>174</v>
      </c>
      <c r="E89" s="114"/>
      <c r="F89" s="114"/>
      <c r="G89" s="148">
        <f>G90+G108</f>
        <v>14643.135160000002</v>
      </c>
      <c r="H89" s="148">
        <f>H90+H108</f>
        <v>12686.28152</v>
      </c>
      <c r="I89" s="148">
        <f t="shared" si="7"/>
        <v>86.636375211877777</v>
      </c>
    </row>
    <row r="90" spans="1:9" ht="31.5" x14ac:dyDescent="0.2">
      <c r="A90" s="151" t="s">
        <v>112</v>
      </c>
      <c r="B90" s="114" t="s">
        <v>4</v>
      </c>
      <c r="C90" s="114" t="s">
        <v>175</v>
      </c>
      <c r="D90" s="114" t="s">
        <v>190</v>
      </c>
      <c r="E90" s="114"/>
      <c r="F90" s="114"/>
      <c r="G90" s="148">
        <f>G91</f>
        <v>13838.135160000002</v>
      </c>
      <c r="H90" s="148">
        <f>H91</f>
        <v>12438.28152</v>
      </c>
      <c r="I90" s="148">
        <f t="shared" si="7"/>
        <v>89.884087531921452</v>
      </c>
    </row>
    <row r="91" spans="1:9" ht="31.5" x14ac:dyDescent="0.2">
      <c r="A91" s="139" t="s">
        <v>303</v>
      </c>
      <c r="B91" s="117" t="s">
        <v>4</v>
      </c>
      <c r="C91" s="117" t="s">
        <v>175</v>
      </c>
      <c r="D91" s="117" t="s">
        <v>190</v>
      </c>
      <c r="E91" s="117" t="s">
        <v>302</v>
      </c>
      <c r="F91" s="117"/>
      <c r="G91" s="149">
        <f>G92</f>
        <v>13838.135160000002</v>
      </c>
      <c r="H91" s="149">
        <f>H92</f>
        <v>12438.28152</v>
      </c>
      <c r="I91" s="177">
        <f t="shared" si="7"/>
        <v>89.884087531921452</v>
      </c>
    </row>
    <row r="92" spans="1:9" ht="126" x14ac:dyDescent="0.2">
      <c r="A92" s="139" t="s">
        <v>305</v>
      </c>
      <c r="B92" s="117" t="s">
        <v>4</v>
      </c>
      <c r="C92" s="117" t="s">
        <v>175</v>
      </c>
      <c r="D92" s="117" t="s">
        <v>190</v>
      </c>
      <c r="E92" s="117" t="s">
        <v>304</v>
      </c>
      <c r="F92" s="117"/>
      <c r="G92" s="149">
        <f>G93+G104</f>
        <v>13838.135160000002</v>
      </c>
      <c r="H92" s="149">
        <f>H93+H104</f>
        <v>12438.28152</v>
      </c>
      <c r="I92" s="177">
        <f t="shared" si="7"/>
        <v>89.884087531921452</v>
      </c>
    </row>
    <row r="93" spans="1:9" ht="31.5" x14ac:dyDescent="0.2">
      <c r="A93" s="139" t="s">
        <v>307</v>
      </c>
      <c r="B93" s="117" t="s">
        <v>4</v>
      </c>
      <c r="C93" s="117" t="s">
        <v>175</v>
      </c>
      <c r="D93" s="117" t="s">
        <v>190</v>
      </c>
      <c r="E93" s="117" t="s">
        <v>306</v>
      </c>
      <c r="F93" s="117"/>
      <c r="G93" s="149">
        <f>G94+G103</f>
        <v>10640.94</v>
      </c>
      <c r="H93" s="149">
        <f>H94+H103</f>
        <v>9720.6657599999999</v>
      </c>
      <c r="I93" s="177">
        <f t="shared" si="7"/>
        <v>91.351570068057896</v>
      </c>
    </row>
    <row r="94" spans="1:9" ht="94.5" x14ac:dyDescent="0.2">
      <c r="A94" s="139" t="s">
        <v>313</v>
      </c>
      <c r="B94" s="117" t="s">
        <v>4</v>
      </c>
      <c r="C94" s="117" t="s">
        <v>175</v>
      </c>
      <c r="D94" s="117" t="s">
        <v>190</v>
      </c>
      <c r="E94" s="117" t="s">
        <v>312</v>
      </c>
      <c r="F94" s="117"/>
      <c r="G94" s="149">
        <f>G95+G97+G99</f>
        <v>10630.94</v>
      </c>
      <c r="H94" s="149">
        <f>H95+H97+H99</f>
        <v>9720.6657599999999</v>
      </c>
      <c r="I94" s="177">
        <f t="shared" si="7"/>
        <v>91.437499976483721</v>
      </c>
    </row>
    <row r="95" spans="1:9" ht="31.5" x14ac:dyDescent="0.2">
      <c r="A95" s="139" t="s">
        <v>314</v>
      </c>
      <c r="B95" s="117" t="s">
        <v>4</v>
      </c>
      <c r="C95" s="117" t="s">
        <v>175</v>
      </c>
      <c r="D95" s="117" t="s">
        <v>190</v>
      </c>
      <c r="E95" s="117" t="s">
        <v>236</v>
      </c>
      <c r="F95" s="117"/>
      <c r="G95" s="149">
        <f>G96</f>
        <v>2389.27</v>
      </c>
      <c r="H95" s="149">
        <f>H96</f>
        <v>2383.4229999999998</v>
      </c>
      <c r="I95" s="177">
        <f t="shared" si="7"/>
        <v>99.755280901698001</v>
      </c>
    </row>
    <row r="96" spans="1:9" ht="63" x14ac:dyDescent="0.2">
      <c r="A96" s="152" t="s">
        <v>393</v>
      </c>
      <c r="B96" s="146" t="s">
        <v>4</v>
      </c>
      <c r="C96" s="146" t="s">
        <v>175</v>
      </c>
      <c r="D96" s="146" t="s">
        <v>190</v>
      </c>
      <c r="E96" s="146" t="s">
        <v>236</v>
      </c>
      <c r="F96" s="146" t="s">
        <v>394</v>
      </c>
      <c r="G96" s="150">
        <v>2389.27</v>
      </c>
      <c r="H96" s="150">
        <v>2383.4229999999998</v>
      </c>
      <c r="I96" s="177">
        <f t="shared" si="7"/>
        <v>99.755280901698001</v>
      </c>
    </row>
    <row r="97" spans="1:9" ht="47.25" x14ac:dyDescent="0.2">
      <c r="A97" s="139" t="s">
        <v>315</v>
      </c>
      <c r="B97" s="117" t="s">
        <v>4</v>
      </c>
      <c r="C97" s="117" t="s">
        <v>175</v>
      </c>
      <c r="D97" s="117" t="s">
        <v>190</v>
      </c>
      <c r="E97" s="117" t="s">
        <v>237</v>
      </c>
      <c r="F97" s="117"/>
      <c r="G97" s="149">
        <f>G98</f>
        <v>7245.75</v>
      </c>
      <c r="H97" s="149">
        <f>H98</f>
        <v>6341.3237600000002</v>
      </c>
      <c r="I97" s="177">
        <f t="shared" si="7"/>
        <v>87.517838181002659</v>
      </c>
    </row>
    <row r="98" spans="1:9" ht="63" x14ac:dyDescent="0.2">
      <c r="A98" s="152" t="s">
        <v>393</v>
      </c>
      <c r="B98" s="146" t="s">
        <v>4</v>
      </c>
      <c r="C98" s="146" t="s">
        <v>175</v>
      </c>
      <c r="D98" s="146" t="s">
        <v>190</v>
      </c>
      <c r="E98" s="146" t="s">
        <v>237</v>
      </c>
      <c r="F98" s="146" t="s">
        <v>394</v>
      </c>
      <c r="G98" s="150">
        <v>7245.75</v>
      </c>
      <c r="H98" s="150">
        <f>2341.32376+4000</f>
        <v>6341.3237600000002</v>
      </c>
      <c r="I98" s="177">
        <f t="shared" si="7"/>
        <v>87.517838181002659</v>
      </c>
    </row>
    <row r="99" spans="1:9" ht="204.75" x14ac:dyDescent="0.2">
      <c r="A99" s="153" t="s">
        <v>316</v>
      </c>
      <c r="B99" s="117" t="s">
        <v>4</v>
      </c>
      <c r="C99" s="117" t="s">
        <v>175</v>
      </c>
      <c r="D99" s="117" t="s">
        <v>190</v>
      </c>
      <c r="E99" s="117" t="s">
        <v>239</v>
      </c>
      <c r="F99" s="117"/>
      <c r="G99" s="149">
        <f>G100</f>
        <v>995.92</v>
      </c>
      <c r="H99" s="149">
        <f>H100</f>
        <v>995.91899999999998</v>
      </c>
      <c r="I99" s="177">
        <f t="shared" si="7"/>
        <v>99.999899590328539</v>
      </c>
    </row>
    <row r="100" spans="1:9" ht="63" x14ac:dyDescent="0.2">
      <c r="A100" s="152" t="s">
        <v>393</v>
      </c>
      <c r="B100" s="146" t="s">
        <v>4</v>
      </c>
      <c r="C100" s="146" t="s">
        <v>175</v>
      </c>
      <c r="D100" s="146" t="s">
        <v>190</v>
      </c>
      <c r="E100" s="146" t="s">
        <v>239</v>
      </c>
      <c r="F100" s="146" t="s">
        <v>394</v>
      </c>
      <c r="G100" s="150">
        <v>995.92</v>
      </c>
      <c r="H100" s="150">
        <v>995.91899999999998</v>
      </c>
      <c r="I100" s="177">
        <f t="shared" si="7"/>
        <v>99.999899590328539</v>
      </c>
    </row>
    <row r="101" spans="1:9" ht="94.5" x14ac:dyDescent="0.2">
      <c r="A101" s="139" t="s">
        <v>318</v>
      </c>
      <c r="B101" s="117" t="s">
        <v>4</v>
      </c>
      <c r="C101" s="117" t="s">
        <v>175</v>
      </c>
      <c r="D101" s="117" t="s">
        <v>190</v>
      </c>
      <c r="E101" s="117" t="s">
        <v>317</v>
      </c>
      <c r="F101" s="117"/>
      <c r="G101" s="149">
        <f>G102</f>
        <v>10</v>
      </c>
      <c r="H101" s="149">
        <f>H102</f>
        <v>0</v>
      </c>
      <c r="I101" s="177">
        <f t="shared" si="7"/>
        <v>0</v>
      </c>
    </row>
    <row r="102" spans="1:9" ht="63" x14ac:dyDescent="0.2">
      <c r="A102" s="139" t="s">
        <v>319</v>
      </c>
      <c r="B102" s="117" t="s">
        <v>4</v>
      </c>
      <c r="C102" s="117" t="s">
        <v>175</v>
      </c>
      <c r="D102" s="117" t="s">
        <v>190</v>
      </c>
      <c r="E102" s="117" t="s">
        <v>240</v>
      </c>
      <c r="F102" s="117"/>
      <c r="G102" s="149">
        <f>G103</f>
        <v>10</v>
      </c>
      <c r="H102" s="149">
        <f>H103</f>
        <v>0</v>
      </c>
      <c r="I102" s="177">
        <f t="shared" si="7"/>
        <v>0</v>
      </c>
    </row>
    <row r="103" spans="1:9" ht="63" x14ac:dyDescent="0.2">
      <c r="A103" s="152" t="s">
        <v>393</v>
      </c>
      <c r="B103" s="146" t="s">
        <v>4</v>
      </c>
      <c r="C103" s="146" t="s">
        <v>175</v>
      </c>
      <c r="D103" s="146" t="s">
        <v>190</v>
      </c>
      <c r="E103" s="146" t="s">
        <v>240</v>
      </c>
      <c r="F103" s="146" t="s">
        <v>394</v>
      </c>
      <c r="G103" s="150">
        <v>10</v>
      </c>
      <c r="H103" s="150">
        <v>0</v>
      </c>
      <c r="I103" s="177">
        <f t="shared" si="7"/>
        <v>0</v>
      </c>
    </row>
    <row r="104" spans="1:9" ht="47.25" x14ac:dyDescent="0.2">
      <c r="A104" s="139" t="s">
        <v>321</v>
      </c>
      <c r="B104" s="117" t="s">
        <v>4</v>
      </c>
      <c r="C104" s="117" t="s">
        <v>175</v>
      </c>
      <c r="D104" s="117" t="s">
        <v>190</v>
      </c>
      <c r="E104" s="117" t="s">
        <v>320</v>
      </c>
      <c r="F104" s="117"/>
      <c r="G104" s="149">
        <f t="shared" ref="G104:H106" si="9">G105</f>
        <v>3197.1951600000002</v>
      </c>
      <c r="H104" s="149">
        <f t="shared" si="9"/>
        <v>2717.6157600000001</v>
      </c>
      <c r="I104" s="177">
        <f t="shared" si="7"/>
        <v>84.999996059045699</v>
      </c>
    </row>
    <row r="105" spans="1:9" ht="63" x14ac:dyDescent="0.2">
      <c r="A105" s="139" t="s">
        <v>323</v>
      </c>
      <c r="B105" s="117" t="s">
        <v>4</v>
      </c>
      <c r="C105" s="117" t="s">
        <v>175</v>
      </c>
      <c r="D105" s="117" t="s">
        <v>190</v>
      </c>
      <c r="E105" s="117" t="s">
        <v>322</v>
      </c>
      <c r="F105" s="117"/>
      <c r="G105" s="149">
        <f t="shared" si="9"/>
        <v>3197.1951600000002</v>
      </c>
      <c r="H105" s="149">
        <f t="shared" si="9"/>
        <v>2717.6157600000001</v>
      </c>
      <c r="I105" s="177">
        <f t="shared" si="7"/>
        <v>84.999996059045699</v>
      </c>
    </row>
    <row r="106" spans="1:9" ht="94.5" x14ac:dyDescent="0.2">
      <c r="A106" s="139" t="s">
        <v>324</v>
      </c>
      <c r="B106" s="117" t="s">
        <v>4</v>
      </c>
      <c r="C106" s="117" t="s">
        <v>175</v>
      </c>
      <c r="D106" s="117" t="s">
        <v>190</v>
      </c>
      <c r="E106" s="117" t="s">
        <v>238</v>
      </c>
      <c r="F106" s="117"/>
      <c r="G106" s="149">
        <f t="shared" si="9"/>
        <v>3197.1951600000002</v>
      </c>
      <c r="H106" s="149">
        <f t="shared" si="9"/>
        <v>2717.6157600000001</v>
      </c>
      <c r="I106" s="177">
        <f t="shared" si="7"/>
        <v>84.999996059045699</v>
      </c>
    </row>
    <row r="107" spans="1:9" ht="63" x14ac:dyDescent="0.2">
      <c r="A107" s="152" t="s">
        <v>393</v>
      </c>
      <c r="B107" s="146" t="s">
        <v>4</v>
      </c>
      <c r="C107" s="146" t="s">
        <v>175</v>
      </c>
      <c r="D107" s="146" t="s">
        <v>190</v>
      </c>
      <c r="E107" s="146" t="s">
        <v>238</v>
      </c>
      <c r="F107" s="146" t="s">
        <v>394</v>
      </c>
      <c r="G107" s="150">
        <v>3197.1951600000002</v>
      </c>
      <c r="H107" s="150">
        <v>2717.6157600000001</v>
      </c>
      <c r="I107" s="177">
        <f t="shared" si="7"/>
        <v>84.999996059045699</v>
      </c>
    </row>
    <row r="108" spans="1:9" ht="31.5" x14ac:dyDescent="0.2">
      <c r="A108" s="179" t="s">
        <v>113</v>
      </c>
      <c r="B108" s="180" t="s">
        <v>4</v>
      </c>
      <c r="C108" s="180" t="s">
        <v>175</v>
      </c>
      <c r="D108" s="180" t="s">
        <v>189</v>
      </c>
      <c r="E108" s="180"/>
      <c r="F108" s="180"/>
      <c r="G108" s="181">
        <f t="shared" ref="G108:H111" si="10">G109</f>
        <v>805</v>
      </c>
      <c r="H108" s="181">
        <f t="shared" si="10"/>
        <v>248</v>
      </c>
      <c r="I108" s="181">
        <f t="shared" si="7"/>
        <v>30.807453416149066</v>
      </c>
    </row>
    <row r="109" spans="1:9" ht="31.5" x14ac:dyDescent="0.2">
      <c r="A109" s="139" t="s">
        <v>303</v>
      </c>
      <c r="B109" s="117" t="s">
        <v>4</v>
      </c>
      <c r="C109" s="117" t="s">
        <v>175</v>
      </c>
      <c r="D109" s="117" t="s">
        <v>189</v>
      </c>
      <c r="E109" s="117" t="s">
        <v>302</v>
      </c>
      <c r="F109" s="117"/>
      <c r="G109" s="149">
        <f t="shared" si="10"/>
        <v>805</v>
      </c>
      <c r="H109" s="149">
        <f t="shared" si="10"/>
        <v>248</v>
      </c>
      <c r="I109" s="177">
        <f t="shared" si="7"/>
        <v>30.807453416149066</v>
      </c>
    </row>
    <row r="110" spans="1:9" ht="126" x14ac:dyDescent="0.2">
      <c r="A110" s="139" t="s">
        <v>305</v>
      </c>
      <c r="B110" s="117" t="s">
        <v>4</v>
      </c>
      <c r="C110" s="117" t="s">
        <v>175</v>
      </c>
      <c r="D110" s="117" t="s">
        <v>189</v>
      </c>
      <c r="E110" s="117" t="s">
        <v>304</v>
      </c>
      <c r="F110" s="117"/>
      <c r="G110" s="149">
        <f t="shared" si="10"/>
        <v>805</v>
      </c>
      <c r="H110" s="149">
        <f t="shared" si="10"/>
        <v>248</v>
      </c>
      <c r="I110" s="177">
        <f t="shared" si="7"/>
        <v>30.807453416149066</v>
      </c>
    </row>
    <row r="111" spans="1:9" ht="31.5" x14ac:dyDescent="0.2">
      <c r="A111" s="139" t="s">
        <v>307</v>
      </c>
      <c r="B111" s="117" t="s">
        <v>4</v>
      </c>
      <c r="C111" s="117" t="s">
        <v>175</v>
      </c>
      <c r="D111" s="117" t="s">
        <v>189</v>
      </c>
      <c r="E111" s="117" t="s">
        <v>306</v>
      </c>
      <c r="F111" s="117"/>
      <c r="G111" s="149">
        <f t="shared" si="10"/>
        <v>805</v>
      </c>
      <c r="H111" s="149">
        <f t="shared" si="10"/>
        <v>248</v>
      </c>
      <c r="I111" s="177">
        <f t="shared" si="7"/>
        <v>30.807453416149066</v>
      </c>
    </row>
    <row r="112" spans="1:9" ht="63" x14ac:dyDescent="0.2">
      <c r="A112" s="139" t="s">
        <v>326</v>
      </c>
      <c r="B112" s="117" t="s">
        <v>4</v>
      </c>
      <c r="C112" s="117" t="s">
        <v>175</v>
      </c>
      <c r="D112" s="117" t="s">
        <v>189</v>
      </c>
      <c r="E112" s="117" t="s">
        <v>325</v>
      </c>
      <c r="F112" s="117"/>
      <c r="G112" s="149">
        <f>G113+G115</f>
        <v>805</v>
      </c>
      <c r="H112" s="149">
        <f>H113+H115</f>
        <v>248</v>
      </c>
      <c r="I112" s="177">
        <f t="shared" si="7"/>
        <v>30.807453416149066</v>
      </c>
    </row>
    <row r="113" spans="1:10" ht="47.25" x14ac:dyDescent="0.2">
      <c r="A113" s="139" t="s">
        <v>327</v>
      </c>
      <c r="B113" s="117" t="s">
        <v>4</v>
      </c>
      <c r="C113" s="117" t="s">
        <v>175</v>
      </c>
      <c r="D113" s="117" t="s">
        <v>189</v>
      </c>
      <c r="E113" s="117" t="s">
        <v>241</v>
      </c>
      <c r="F113" s="117"/>
      <c r="G113" s="149">
        <f>G114</f>
        <v>5</v>
      </c>
      <c r="H113" s="149">
        <f>H114</f>
        <v>0</v>
      </c>
      <c r="I113" s="177">
        <f t="shared" si="7"/>
        <v>0</v>
      </c>
    </row>
    <row r="114" spans="1:10" ht="63" x14ac:dyDescent="0.2">
      <c r="A114" s="152" t="s">
        <v>393</v>
      </c>
      <c r="B114" s="146" t="s">
        <v>4</v>
      </c>
      <c r="C114" s="146" t="s">
        <v>175</v>
      </c>
      <c r="D114" s="146" t="s">
        <v>189</v>
      </c>
      <c r="E114" s="146" t="s">
        <v>241</v>
      </c>
      <c r="F114" s="146" t="s">
        <v>394</v>
      </c>
      <c r="G114" s="150">
        <v>5</v>
      </c>
      <c r="H114" s="150">
        <v>0</v>
      </c>
      <c r="I114" s="177">
        <f t="shared" si="7"/>
        <v>0</v>
      </c>
    </row>
    <row r="115" spans="1:10" ht="31.5" x14ac:dyDescent="0.2">
      <c r="A115" s="139" t="s">
        <v>328</v>
      </c>
      <c r="B115" s="117" t="s">
        <v>4</v>
      </c>
      <c r="C115" s="117" t="s">
        <v>175</v>
      </c>
      <c r="D115" s="117" t="s">
        <v>189</v>
      </c>
      <c r="E115" s="117" t="s">
        <v>242</v>
      </c>
      <c r="F115" s="117"/>
      <c r="G115" s="149">
        <f>G116</f>
        <v>800</v>
      </c>
      <c r="H115" s="149">
        <f>H116</f>
        <v>248</v>
      </c>
      <c r="I115" s="177">
        <f t="shared" si="7"/>
        <v>31</v>
      </c>
    </row>
    <row r="116" spans="1:10" ht="63" x14ac:dyDescent="0.2">
      <c r="A116" s="152" t="s">
        <v>393</v>
      </c>
      <c r="B116" s="146" t="s">
        <v>4</v>
      </c>
      <c r="C116" s="146" t="s">
        <v>175</v>
      </c>
      <c r="D116" s="146" t="s">
        <v>189</v>
      </c>
      <c r="E116" s="146" t="s">
        <v>242</v>
      </c>
      <c r="F116" s="146" t="s">
        <v>394</v>
      </c>
      <c r="G116" s="150">
        <v>800</v>
      </c>
      <c r="H116" s="150">
        <v>248</v>
      </c>
      <c r="I116" s="177">
        <f t="shared" si="7"/>
        <v>31</v>
      </c>
    </row>
    <row r="117" spans="1:10" ht="47.25" x14ac:dyDescent="0.2">
      <c r="A117" s="179" t="s">
        <v>114</v>
      </c>
      <c r="B117" s="180" t="s">
        <v>4</v>
      </c>
      <c r="C117" s="180" t="s">
        <v>187</v>
      </c>
      <c r="D117" s="180" t="s">
        <v>174</v>
      </c>
      <c r="E117" s="180"/>
      <c r="F117" s="180"/>
      <c r="G117" s="181">
        <f>G118+G150+G160</f>
        <v>109364.5288</v>
      </c>
      <c r="H117" s="181">
        <f>H118+H150+H160</f>
        <v>88093.831250000003</v>
      </c>
      <c r="I117" s="181">
        <f t="shared" si="7"/>
        <v>80.55064308017208</v>
      </c>
    </row>
    <row r="118" spans="1:10" ht="15.75" x14ac:dyDescent="0.2">
      <c r="A118" s="179" t="s">
        <v>115</v>
      </c>
      <c r="B118" s="180" t="s">
        <v>4</v>
      </c>
      <c r="C118" s="180" t="s">
        <v>187</v>
      </c>
      <c r="D118" s="180" t="s">
        <v>178</v>
      </c>
      <c r="E118" s="180"/>
      <c r="F118" s="180"/>
      <c r="G118" s="181">
        <f>G119+G130</f>
        <v>67736.55</v>
      </c>
      <c r="H118" s="181">
        <f>H119+H130</f>
        <v>53075.380189999996</v>
      </c>
      <c r="I118" s="181">
        <f t="shared" si="7"/>
        <v>78.3556000268688</v>
      </c>
    </row>
    <row r="119" spans="1:10" ht="47.25" x14ac:dyDescent="0.2">
      <c r="A119" s="139" t="s">
        <v>270</v>
      </c>
      <c r="B119" s="117" t="s">
        <v>4</v>
      </c>
      <c r="C119" s="117" t="s">
        <v>187</v>
      </c>
      <c r="D119" s="117" t="s">
        <v>178</v>
      </c>
      <c r="E119" s="117" t="s">
        <v>269</v>
      </c>
      <c r="F119" s="117"/>
      <c r="G119" s="149">
        <f>G120</f>
        <v>507.49</v>
      </c>
      <c r="H119" s="149">
        <f>H120</f>
        <v>368.58492000000001</v>
      </c>
      <c r="I119" s="177">
        <f t="shared" si="7"/>
        <v>72.629001556680919</v>
      </c>
    </row>
    <row r="120" spans="1:10" ht="31.5" x14ac:dyDescent="0.2">
      <c r="A120" s="139" t="s">
        <v>289</v>
      </c>
      <c r="B120" s="117" t="s">
        <v>4</v>
      </c>
      <c r="C120" s="117" t="s">
        <v>187</v>
      </c>
      <c r="D120" s="117" t="s">
        <v>178</v>
      </c>
      <c r="E120" s="117" t="s">
        <v>288</v>
      </c>
      <c r="F120" s="117"/>
      <c r="G120" s="149">
        <f>G121</f>
        <v>507.49</v>
      </c>
      <c r="H120" s="149">
        <f>H121</f>
        <v>368.58492000000001</v>
      </c>
      <c r="I120" s="177">
        <f t="shared" si="7"/>
        <v>72.629001556680919</v>
      </c>
    </row>
    <row r="121" spans="1:10" ht="15.75" x14ac:dyDescent="0.2">
      <c r="A121" s="139" t="s">
        <v>14</v>
      </c>
      <c r="B121" s="117" t="s">
        <v>4</v>
      </c>
      <c r="C121" s="117" t="s">
        <v>187</v>
      </c>
      <c r="D121" s="117" t="s">
        <v>178</v>
      </c>
      <c r="E121" s="117" t="s">
        <v>290</v>
      </c>
      <c r="F121" s="117"/>
      <c r="G121" s="149">
        <f>G122+G127</f>
        <v>507.49</v>
      </c>
      <c r="H121" s="149">
        <f>H122+H127</f>
        <v>368.58492000000001</v>
      </c>
      <c r="I121" s="177">
        <f t="shared" si="7"/>
        <v>72.629001556680919</v>
      </c>
      <c r="J121" s="176"/>
    </row>
    <row r="122" spans="1:10" ht="31.5" x14ac:dyDescent="0.2">
      <c r="A122" s="139" t="s">
        <v>292</v>
      </c>
      <c r="B122" s="117" t="s">
        <v>4</v>
      </c>
      <c r="C122" s="117" t="s">
        <v>187</v>
      </c>
      <c r="D122" s="117" t="s">
        <v>178</v>
      </c>
      <c r="E122" s="117" t="s">
        <v>291</v>
      </c>
      <c r="F122" s="117"/>
      <c r="G122" s="149">
        <f>G123+G125</f>
        <v>244.48999999999998</v>
      </c>
      <c r="H122" s="149">
        <f>H123+H125</f>
        <v>183.36749999999998</v>
      </c>
      <c r="I122" s="177">
        <f t="shared" si="7"/>
        <v>75</v>
      </c>
    </row>
    <row r="123" spans="1:10" ht="63" x14ac:dyDescent="0.2">
      <c r="A123" s="139" t="s">
        <v>401</v>
      </c>
      <c r="B123" s="117" t="s">
        <v>4</v>
      </c>
      <c r="C123" s="117" t="s">
        <v>187</v>
      </c>
      <c r="D123" s="117" t="s">
        <v>178</v>
      </c>
      <c r="E123" s="117" t="s">
        <v>402</v>
      </c>
      <c r="F123" s="117"/>
      <c r="G123" s="149">
        <f>G124</f>
        <v>211.89</v>
      </c>
      <c r="H123" s="149">
        <f>H124</f>
        <v>158.91749999999999</v>
      </c>
      <c r="I123" s="177">
        <f t="shared" si="7"/>
        <v>75</v>
      </c>
      <c r="J123" s="176"/>
    </row>
    <row r="124" spans="1:10" ht="31.5" x14ac:dyDescent="0.2">
      <c r="A124" s="152" t="s">
        <v>397</v>
      </c>
      <c r="B124" s="146" t="s">
        <v>4</v>
      </c>
      <c r="C124" s="146" t="s">
        <v>187</v>
      </c>
      <c r="D124" s="146" t="s">
        <v>178</v>
      </c>
      <c r="E124" s="146" t="s">
        <v>402</v>
      </c>
      <c r="F124" s="146" t="s">
        <v>398</v>
      </c>
      <c r="G124" s="150">
        <v>211.89</v>
      </c>
      <c r="H124" s="150">
        <v>158.91749999999999</v>
      </c>
      <c r="I124" s="177">
        <f t="shared" si="7"/>
        <v>75</v>
      </c>
    </row>
    <row r="125" spans="1:10" ht="78.75" x14ac:dyDescent="0.2">
      <c r="A125" s="139" t="s">
        <v>329</v>
      </c>
      <c r="B125" s="117" t="s">
        <v>4</v>
      </c>
      <c r="C125" s="117" t="s">
        <v>187</v>
      </c>
      <c r="D125" s="117" t="s">
        <v>178</v>
      </c>
      <c r="E125" s="117" t="s">
        <v>243</v>
      </c>
      <c r="F125" s="117"/>
      <c r="G125" s="149">
        <f>G126</f>
        <v>32.6</v>
      </c>
      <c r="H125" s="149">
        <f>H126</f>
        <v>24.45</v>
      </c>
      <c r="I125" s="177">
        <f t="shared" si="7"/>
        <v>75</v>
      </c>
    </row>
    <row r="126" spans="1:10" ht="31.5" x14ac:dyDescent="0.2">
      <c r="A126" s="152" t="s">
        <v>397</v>
      </c>
      <c r="B126" s="146" t="s">
        <v>4</v>
      </c>
      <c r="C126" s="146" t="s">
        <v>187</v>
      </c>
      <c r="D126" s="146" t="s">
        <v>178</v>
      </c>
      <c r="E126" s="146" t="s">
        <v>243</v>
      </c>
      <c r="F126" s="146" t="s">
        <v>398</v>
      </c>
      <c r="G126" s="150">
        <v>32.6</v>
      </c>
      <c r="H126" s="150">
        <v>24.45</v>
      </c>
      <c r="I126" s="177">
        <f t="shared" si="7"/>
        <v>75</v>
      </c>
    </row>
    <row r="127" spans="1:10" ht="15.75" x14ac:dyDescent="0.2">
      <c r="A127" s="183" t="s">
        <v>298</v>
      </c>
      <c r="B127" s="184" t="s">
        <v>4</v>
      </c>
      <c r="C127" s="184" t="s">
        <v>187</v>
      </c>
      <c r="D127" s="184" t="s">
        <v>178</v>
      </c>
      <c r="E127" s="184" t="s">
        <v>297</v>
      </c>
      <c r="F127" s="184"/>
      <c r="G127" s="185">
        <f>G128</f>
        <v>263</v>
      </c>
      <c r="H127" s="185">
        <f>H128</f>
        <v>185.21742</v>
      </c>
      <c r="I127" s="186">
        <f t="shared" si="7"/>
        <v>70.424874524714838</v>
      </c>
    </row>
    <row r="128" spans="1:10" ht="78.75" x14ac:dyDescent="0.2">
      <c r="A128" s="139" t="s">
        <v>330</v>
      </c>
      <c r="B128" s="117" t="s">
        <v>4</v>
      </c>
      <c r="C128" s="117" t="s">
        <v>187</v>
      </c>
      <c r="D128" s="117" t="s">
        <v>178</v>
      </c>
      <c r="E128" s="117" t="s">
        <v>244</v>
      </c>
      <c r="F128" s="117"/>
      <c r="G128" s="149">
        <f>G129</f>
        <v>263</v>
      </c>
      <c r="H128" s="149">
        <f>H129</f>
        <v>185.21742</v>
      </c>
      <c r="I128" s="177">
        <f t="shared" si="7"/>
        <v>70.424874524714838</v>
      </c>
    </row>
    <row r="129" spans="1:9" ht="63" x14ac:dyDescent="0.2">
      <c r="A129" s="152" t="s">
        <v>393</v>
      </c>
      <c r="B129" s="146" t="s">
        <v>4</v>
      </c>
      <c r="C129" s="146" t="s">
        <v>187</v>
      </c>
      <c r="D129" s="146" t="s">
        <v>178</v>
      </c>
      <c r="E129" s="146" t="s">
        <v>244</v>
      </c>
      <c r="F129" s="146" t="s">
        <v>394</v>
      </c>
      <c r="G129" s="150">
        <v>263</v>
      </c>
      <c r="H129" s="150">
        <v>185.21742</v>
      </c>
      <c r="I129" s="177">
        <f t="shared" si="7"/>
        <v>70.424874524714838</v>
      </c>
    </row>
    <row r="130" spans="1:9" ht="31.5" x14ac:dyDescent="0.2">
      <c r="A130" s="183" t="s">
        <v>303</v>
      </c>
      <c r="B130" s="184" t="s">
        <v>4</v>
      </c>
      <c r="C130" s="184" t="s">
        <v>187</v>
      </c>
      <c r="D130" s="184" t="s">
        <v>178</v>
      </c>
      <c r="E130" s="184" t="s">
        <v>302</v>
      </c>
      <c r="F130" s="184"/>
      <c r="G130" s="185">
        <f t="shared" ref="G130:H146" si="11">G131</f>
        <v>67229.06</v>
      </c>
      <c r="H130" s="185">
        <f t="shared" si="11"/>
        <v>52706.795269999995</v>
      </c>
      <c r="I130" s="186">
        <f t="shared" si="7"/>
        <v>78.398828229935091</v>
      </c>
    </row>
    <row r="131" spans="1:9" ht="126" x14ac:dyDescent="0.2">
      <c r="A131" s="139" t="s">
        <v>305</v>
      </c>
      <c r="B131" s="117" t="s">
        <v>4</v>
      </c>
      <c r="C131" s="117" t="s">
        <v>187</v>
      </c>
      <c r="D131" s="117" t="s">
        <v>178</v>
      </c>
      <c r="E131" s="117" t="s">
        <v>304</v>
      </c>
      <c r="F131" s="117"/>
      <c r="G131" s="149">
        <f>G143+G146+G132</f>
        <v>67229.06</v>
      </c>
      <c r="H131" s="149">
        <f>H143+H146+H132</f>
        <v>52706.795269999995</v>
      </c>
      <c r="I131" s="177">
        <f t="shared" si="7"/>
        <v>78.398828229935091</v>
      </c>
    </row>
    <row r="132" spans="1:9" ht="78.75" x14ac:dyDescent="0.2">
      <c r="A132" s="139" t="s">
        <v>457</v>
      </c>
      <c r="B132" s="117" t="s">
        <v>4</v>
      </c>
      <c r="C132" s="117" t="s">
        <v>187</v>
      </c>
      <c r="D132" s="117" t="s">
        <v>178</v>
      </c>
      <c r="E132" s="117" t="s">
        <v>458</v>
      </c>
      <c r="F132" s="117"/>
      <c r="G132" s="149">
        <f>G133+G138</f>
        <v>57087.06</v>
      </c>
      <c r="H132" s="149">
        <f>H133+H138</f>
        <v>47585.127979999997</v>
      </c>
      <c r="I132" s="177">
        <f t="shared" si="7"/>
        <v>83.355366312435777</v>
      </c>
    </row>
    <row r="133" spans="1:9" ht="47.25" x14ac:dyDescent="0.2">
      <c r="A133" s="60" t="s">
        <v>454</v>
      </c>
      <c r="B133" s="117" t="s">
        <v>4</v>
      </c>
      <c r="C133" s="117" t="s">
        <v>187</v>
      </c>
      <c r="D133" s="117" t="s">
        <v>178</v>
      </c>
      <c r="E133" s="61" t="s">
        <v>459</v>
      </c>
      <c r="F133" s="117"/>
      <c r="G133" s="149">
        <f>G134+G136</f>
        <v>56521.84</v>
      </c>
      <c r="H133" s="149">
        <f>H134+H136</f>
        <v>47127.922809999996</v>
      </c>
      <c r="I133" s="177">
        <f t="shared" si="7"/>
        <v>83.380022324113995</v>
      </c>
    </row>
    <row r="134" spans="1:9" ht="15.75" x14ac:dyDescent="0.2">
      <c r="A134" s="60" t="s">
        <v>456</v>
      </c>
      <c r="B134" s="117" t="s">
        <v>4</v>
      </c>
      <c r="C134" s="117" t="s">
        <v>187</v>
      </c>
      <c r="D134" s="117" t="s">
        <v>178</v>
      </c>
      <c r="E134" s="61" t="s">
        <v>459</v>
      </c>
      <c r="F134" s="117"/>
      <c r="G134" s="204">
        <f>G135</f>
        <v>54739.839999999997</v>
      </c>
      <c r="H134" s="205">
        <f>H135</f>
        <v>45345.922809999996</v>
      </c>
      <c r="I134" s="177">
        <f t="shared" si="7"/>
        <v>82.83897579897932</v>
      </c>
    </row>
    <row r="135" spans="1:9" ht="15.75" x14ac:dyDescent="0.2">
      <c r="A135" s="60" t="s">
        <v>115</v>
      </c>
      <c r="B135" s="117" t="s">
        <v>4</v>
      </c>
      <c r="C135" s="117" t="s">
        <v>187</v>
      </c>
      <c r="D135" s="117" t="s">
        <v>178</v>
      </c>
      <c r="E135" s="61" t="s">
        <v>459</v>
      </c>
      <c r="F135" s="117" t="s">
        <v>462</v>
      </c>
      <c r="G135" s="204">
        <v>54739.839999999997</v>
      </c>
      <c r="H135" s="205">
        <v>45345.922809999996</v>
      </c>
      <c r="I135" s="177">
        <f t="shared" si="7"/>
        <v>82.83897579897932</v>
      </c>
    </row>
    <row r="136" spans="1:9" ht="31.5" x14ac:dyDescent="0.2">
      <c r="A136" s="60" t="s">
        <v>455</v>
      </c>
      <c r="B136" s="117" t="s">
        <v>4</v>
      </c>
      <c r="C136" s="117" t="s">
        <v>187</v>
      </c>
      <c r="D136" s="117" t="s">
        <v>178</v>
      </c>
      <c r="E136" s="61" t="s">
        <v>459</v>
      </c>
      <c r="F136" s="117"/>
      <c r="G136" s="149">
        <f>G137</f>
        <v>1782</v>
      </c>
      <c r="H136" s="149">
        <f>H137</f>
        <v>1782</v>
      </c>
      <c r="I136" s="177">
        <f t="shared" si="7"/>
        <v>100</v>
      </c>
    </row>
    <row r="137" spans="1:9" ht="15.75" x14ac:dyDescent="0.2">
      <c r="A137" s="60" t="s">
        <v>115</v>
      </c>
      <c r="B137" s="117" t="s">
        <v>4</v>
      </c>
      <c r="C137" s="117" t="s">
        <v>187</v>
      </c>
      <c r="D137" s="117" t="s">
        <v>178</v>
      </c>
      <c r="E137" s="61" t="s">
        <v>459</v>
      </c>
      <c r="F137" s="117" t="s">
        <v>400</v>
      </c>
      <c r="G137" s="149">
        <v>1782</v>
      </c>
      <c r="H137" s="149">
        <v>1782</v>
      </c>
      <c r="I137" s="177">
        <f t="shared" si="7"/>
        <v>100</v>
      </c>
    </row>
    <row r="138" spans="1:9" ht="47.25" x14ac:dyDescent="0.2">
      <c r="A138" s="60" t="s">
        <v>454</v>
      </c>
      <c r="B138" s="117" t="s">
        <v>4</v>
      </c>
      <c r="C138" s="117" t="s">
        <v>187</v>
      </c>
      <c r="D138" s="117" t="s">
        <v>178</v>
      </c>
      <c r="E138" s="117" t="s">
        <v>453</v>
      </c>
      <c r="F138" s="117"/>
      <c r="G138" s="149">
        <f>G139+G141</f>
        <v>565.22</v>
      </c>
      <c r="H138" s="149">
        <f>H139+H141</f>
        <v>457.20517000000001</v>
      </c>
      <c r="I138" s="177">
        <f t="shared" si="7"/>
        <v>80.889772124128655</v>
      </c>
    </row>
    <row r="139" spans="1:9" ht="15.75" x14ac:dyDescent="0.2">
      <c r="A139" s="60" t="s">
        <v>456</v>
      </c>
      <c r="B139" s="117" t="s">
        <v>4</v>
      </c>
      <c r="C139" s="117" t="s">
        <v>187</v>
      </c>
      <c r="D139" s="117" t="s">
        <v>178</v>
      </c>
      <c r="E139" s="117" t="s">
        <v>453</v>
      </c>
      <c r="F139" s="117"/>
      <c r="G139" s="149">
        <f>G140</f>
        <v>547.22</v>
      </c>
      <c r="H139" s="149">
        <f>H140</f>
        <v>439.20517000000001</v>
      </c>
      <c r="I139" s="177">
        <f t="shared" si="7"/>
        <v>80.261169182412914</v>
      </c>
    </row>
    <row r="140" spans="1:9" ht="15.75" x14ac:dyDescent="0.2">
      <c r="A140" s="60" t="s">
        <v>115</v>
      </c>
      <c r="B140" s="117" t="s">
        <v>4</v>
      </c>
      <c r="C140" s="117" t="s">
        <v>187</v>
      </c>
      <c r="D140" s="117" t="s">
        <v>178</v>
      </c>
      <c r="E140" s="117" t="s">
        <v>453</v>
      </c>
      <c r="F140" s="117" t="s">
        <v>462</v>
      </c>
      <c r="G140" s="149">
        <v>547.22</v>
      </c>
      <c r="H140" s="149">
        <v>439.20517000000001</v>
      </c>
      <c r="I140" s="177">
        <f t="shared" si="7"/>
        <v>80.261169182412914</v>
      </c>
    </row>
    <row r="141" spans="1:9" ht="31.5" x14ac:dyDescent="0.2">
      <c r="A141" s="60" t="s">
        <v>455</v>
      </c>
      <c r="B141" s="117" t="s">
        <v>4</v>
      </c>
      <c r="C141" s="117" t="s">
        <v>187</v>
      </c>
      <c r="D141" s="117" t="s">
        <v>178</v>
      </c>
      <c r="E141" s="117" t="s">
        <v>453</v>
      </c>
      <c r="F141" s="117"/>
      <c r="G141" s="149">
        <f>G142</f>
        <v>18</v>
      </c>
      <c r="H141" s="149">
        <f>H142</f>
        <v>18</v>
      </c>
      <c r="I141" s="177">
        <f t="shared" si="7"/>
        <v>100</v>
      </c>
    </row>
    <row r="142" spans="1:9" ht="15.75" x14ac:dyDescent="0.2">
      <c r="A142" s="60" t="s">
        <v>115</v>
      </c>
      <c r="B142" s="117" t="s">
        <v>4</v>
      </c>
      <c r="C142" s="117" t="s">
        <v>187</v>
      </c>
      <c r="D142" s="117" t="s">
        <v>178</v>
      </c>
      <c r="E142" s="117" t="s">
        <v>453</v>
      </c>
      <c r="F142" s="117" t="s">
        <v>400</v>
      </c>
      <c r="G142" s="149">
        <v>18</v>
      </c>
      <c r="H142" s="149">
        <v>18</v>
      </c>
      <c r="I142" s="177">
        <f t="shared" si="7"/>
        <v>100</v>
      </c>
    </row>
    <row r="143" spans="1:9" ht="110.25" x14ac:dyDescent="0.2">
      <c r="A143" s="139" t="s">
        <v>461</v>
      </c>
      <c r="B143" s="117" t="s">
        <v>4</v>
      </c>
      <c r="C143" s="117" t="s">
        <v>187</v>
      </c>
      <c r="D143" s="117" t="s">
        <v>178</v>
      </c>
      <c r="E143" s="117" t="s">
        <v>460</v>
      </c>
      <c r="F143" s="117"/>
      <c r="G143" s="149">
        <f>G144</f>
        <v>9000</v>
      </c>
      <c r="H143" s="149">
        <f>H144</f>
        <v>4421.6340200000004</v>
      </c>
      <c r="I143" s="177">
        <f t="shared" si="7"/>
        <v>49.129266888888893</v>
      </c>
    </row>
    <row r="144" spans="1:9" ht="15.75" x14ac:dyDescent="0.2">
      <c r="A144" s="139" t="s">
        <v>456</v>
      </c>
      <c r="B144" s="117" t="s">
        <v>4</v>
      </c>
      <c r="C144" s="117" t="s">
        <v>187</v>
      </c>
      <c r="D144" s="117" t="s">
        <v>178</v>
      </c>
      <c r="E144" s="117" t="s">
        <v>463</v>
      </c>
      <c r="F144" s="117"/>
      <c r="G144" s="149">
        <f>G145</f>
        <v>9000</v>
      </c>
      <c r="H144" s="149">
        <f>H145</f>
        <v>4421.6340200000004</v>
      </c>
      <c r="I144" s="177">
        <f t="shared" si="7"/>
        <v>49.129266888888893</v>
      </c>
    </row>
    <row r="145" spans="1:9" ht="15.75" x14ac:dyDescent="0.2">
      <c r="A145" s="152" t="s">
        <v>115</v>
      </c>
      <c r="B145" s="146" t="s">
        <v>4</v>
      </c>
      <c r="C145" s="146" t="s">
        <v>187</v>
      </c>
      <c r="D145" s="146" t="s">
        <v>178</v>
      </c>
      <c r="E145" s="146" t="s">
        <v>463</v>
      </c>
      <c r="F145" s="146" t="s">
        <v>462</v>
      </c>
      <c r="G145" s="150">
        <v>9000</v>
      </c>
      <c r="H145" s="150">
        <v>4421.6340200000004</v>
      </c>
      <c r="I145" s="177">
        <f t="shared" si="7"/>
        <v>49.129266888888893</v>
      </c>
    </row>
    <row r="146" spans="1:9" ht="31.5" x14ac:dyDescent="0.2">
      <c r="A146" s="139" t="s">
        <v>307</v>
      </c>
      <c r="B146" s="117" t="s">
        <v>4</v>
      </c>
      <c r="C146" s="117" t="s">
        <v>187</v>
      </c>
      <c r="D146" s="117" t="s">
        <v>178</v>
      </c>
      <c r="E146" s="117" t="s">
        <v>306</v>
      </c>
      <c r="F146" s="117"/>
      <c r="G146" s="149">
        <f t="shared" si="11"/>
        <v>1142</v>
      </c>
      <c r="H146" s="149">
        <f t="shared" si="11"/>
        <v>700.03327000000002</v>
      </c>
      <c r="I146" s="177">
        <f t="shared" si="7"/>
        <v>61.29888528896673</v>
      </c>
    </row>
    <row r="147" spans="1:9" ht="94.5" x14ac:dyDescent="0.2">
      <c r="A147" s="139" t="s">
        <v>313</v>
      </c>
      <c r="B147" s="117" t="s">
        <v>4</v>
      </c>
      <c r="C147" s="117" t="s">
        <v>187</v>
      </c>
      <c r="D147" s="117" t="s">
        <v>178</v>
      </c>
      <c r="E147" s="117" t="s">
        <v>312</v>
      </c>
      <c r="F147" s="117"/>
      <c r="G147" s="149">
        <f>+G148</f>
        <v>1142</v>
      </c>
      <c r="H147" s="149">
        <f t="shared" ref="H147:I147" si="12">+H148</f>
        <v>700.03327000000002</v>
      </c>
      <c r="I147" s="149">
        <f t="shared" si="12"/>
        <v>61.29888528896673</v>
      </c>
    </row>
    <row r="148" spans="1:9" ht="78.75" x14ac:dyDescent="0.2">
      <c r="A148" s="139" t="s">
        <v>334</v>
      </c>
      <c r="B148" s="117" t="s">
        <v>4</v>
      </c>
      <c r="C148" s="117" t="s">
        <v>187</v>
      </c>
      <c r="D148" s="117" t="s">
        <v>178</v>
      </c>
      <c r="E148" s="117" t="s">
        <v>245</v>
      </c>
      <c r="F148" s="117"/>
      <c r="G148" s="149">
        <f>G149</f>
        <v>1142</v>
      </c>
      <c r="H148" s="149">
        <f>H149</f>
        <v>700.03327000000002</v>
      </c>
      <c r="I148" s="177">
        <f t="shared" si="7"/>
        <v>61.29888528896673</v>
      </c>
    </row>
    <row r="149" spans="1:9" ht="63" x14ac:dyDescent="0.2">
      <c r="A149" s="152" t="s">
        <v>393</v>
      </c>
      <c r="B149" s="146" t="s">
        <v>4</v>
      </c>
      <c r="C149" s="146" t="s">
        <v>187</v>
      </c>
      <c r="D149" s="146" t="s">
        <v>178</v>
      </c>
      <c r="E149" s="146" t="s">
        <v>245</v>
      </c>
      <c r="F149" s="146" t="s">
        <v>394</v>
      </c>
      <c r="G149" s="150">
        <v>1142</v>
      </c>
      <c r="H149" s="150">
        <v>700.03327000000002</v>
      </c>
      <c r="I149" s="177">
        <f t="shared" si="7"/>
        <v>61.29888528896673</v>
      </c>
    </row>
    <row r="150" spans="1:9" ht="15.75" x14ac:dyDescent="0.2">
      <c r="A150" s="179" t="s">
        <v>116</v>
      </c>
      <c r="B150" s="180" t="s">
        <v>4</v>
      </c>
      <c r="C150" s="180" t="s">
        <v>187</v>
      </c>
      <c r="D150" s="180" t="s">
        <v>171</v>
      </c>
      <c r="E150" s="180"/>
      <c r="F150" s="180"/>
      <c r="G150" s="181">
        <f t="shared" ref="G150:H152" si="13">G151</f>
        <v>156.23000000000002</v>
      </c>
      <c r="H150" s="181">
        <f t="shared" si="13"/>
        <v>111.25230999999999</v>
      </c>
      <c r="I150" s="181">
        <f t="shared" ref="I150:I205" si="14">H150/G150*100</f>
        <v>71.210593355949541</v>
      </c>
    </row>
    <row r="151" spans="1:9" ht="47.25" x14ac:dyDescent="0.2">
      <c r="A151" s="139" t="s">
        <v>270</v>
      </c>
      <c r="B151" s="117" t="s">
        <v>4</v>
      </c>
      <c r="C151" s="117" t="s">
        <v>187</v>
      </c>
      <c r="D151" s="117" t="s">
        <v>171</v>
      </c>
      <c r="E151" s="117" t="s">
        <v>269</v>
      </c>
      <c r="F151" s="117"/>
      <c r="G151" s="149">
        <f t="shared" si="13"/>
        <v>156.23000000000002</v>
      </c>
      <c r="H151" s="149">
        <f t="shared" si="13"/>
        <v>111.25230999999999</v>
      </c>
      <c r="I151" s="177">
        <f t="shared" si="14"/>
        <v>71.210593355949541</v>
      </c>
    </row>
    <row r="152" spans="1:9" ht="31.5" x14ac:dyDescent="0.2">
      <c r="A152" s="139" t="s">
        <v>289</v>
      </c>
      <c r="B152" s="117" t="s">
        <v>4</v>
      </c>
      <c r="C152" s="117" t="s">
        <v>187</v>
      </c>
      <c r="D152" s="117" t="s">
        <v>171</v>
      </c>
      <c r="E152" s="117" t="s">
        <v>288</v>
      </c>
      <c r="F152" s="117"/>
      <c r="G152" s="149">
        <f t="shared" si="13"/>
        <v>156.23000000000002</v>
      </c>
      <c r="H152" s="149">
        <f t="shared" si="13"/>
        <v>111.25230999999999</v>
      </c>
      <c r="I152" s="177">
        <f t="shared" si="14"/>
        <v>71.210593355949541</v>
      </c>
    </row>
    <row r="153" spans="1:9" ht="15.75" x14ac:dyDescent="0.2">
      <c r="A153" s="139" t="s">
        <v>14</v>
      </c>
      <c r="B153" s="117" t="s">
        <v>4</v>
      </c>
      <c r="C153" s="117" t="s">
        <v>187</v>
      </c>
      <c r="D153" s="117" t="s">
        <v>171</v>
      </c>
      <c r="E153" s="117" t="s">
        <v>290</v>
      </c>
      <c r="F153" s="117"/>
      <c r="G153" s="149">
        <f>G154+G157</f>
        <v>156.23000000000002</v>
      </c>
      <c r="H153" s="149">
        <f>H154+H157</f>
        <v>111.25230999999999</v>
      </c>
      <c r="I153" s="177">
        <f t="shared" si="14"/>
        <v>71.210593355949541</v>
      </c>
    </row>
    <row r="154" spans="1:9" ht="31.5" x14ac:dyDescent="0.2">
      <c r="A154" s="139" t="s">
        <v>292</v>
      </c>
      <c r="B154" s="117" t="s">
        <v>4</v>
      </c>
      <c r="C154" s="117" t="s">
        <v>187</v>
      </c>
      <c r="D154" s="117" t="s">
        <v>171</v>
      </c>
      <c r="E154" s="117" t="s">
        <v>291</v>
      </c>
      <c r="F154" s="117"/>
      <c r="G154" s="149">
        <f>G155</f>
        <v>121.23</v>
      </c>
      <c r="H154" s="149">
        <f>H155</f>
        <v>90.922499999999999</v>
      </c>
      <c r="I154" s="177">
        <f t="shared" si="14"/>
        <v>75</v>
      </c>
    </row>
    <row r="155" spans="1:9" ht="110.25" x14ac:dyDescent="0.2">
      <c r="A155" s="139" t="s">
        <v>335</v>
      </c>
      <c r="B155" s="117" t="s">
        <v>4</v>
      </c>
      <c r="C155" s="117" t="s">
        <v>187</v>
      </c>
      <c r="D155" s="117" t="s">
        <v>171</v>
      </c>
      <c r="E155" s="117" t="s">
        <v>246</v>
      </c>
      <c r="F155" s="117"/>
      <c r="G155" s="149">
        <f>G156</f>
        <v>121.23</v>
      </c>
      <c r="H155" s="149">
        <f>H156</f>
        <v>90.922499999999999</v>
      </c>
      <c r="I155" s="177">
        <f t="shared" si="14"/>
        <v>75</v>
      </c>
    </row>
    <row r="156" spans="1:9" ht="31.5" x14ac:dyDescent="0.2">
      <c r="A156" s="152" t="s">
        <v>397</v>
      </c>
      <c r="B156" s="146" t="s">
        <v>4</v>
      </c>
      <c r="C156" s="146" t="s">
        <v>187</v>
      </c>
      <c r="D156" s="146" t="s">
        <v>171</v>
      </c>
      <c r="E156" s="146" t="s">
        <v>246</v>
      </c>
      <c r="F156" s="146" t="s">
        <v>398</v>
      </c>
      <c r="G156" s="150">
        <v>121.23</v>
      </c>
      <c r="H156" s="150">
        <v>90.922499999999999</v>
      </c>
      <c r="I156" s="177">
        <f t="shared" si="14"/>
        <v>75</v>
      </c>
    </row>
    <row r="157" spans="1:9" ht="15.75" x14ac:dyDescent="0.2">
      <c r="A157" s="139" t="s">
        <v>298</v>
      </c>
      <c r="B157" s="117" t="s">
        <v>4</v>
      </c>
      <c r="C157" s="117" t="s">
        <v>187</v>
      </c>
      <c r="D157" s="117" t="s">
        <v>171</v>
      </c>
      <c r="E157" s="117" t="s">
        <v>297</v>
      </c>
      <c r="F157" s="117"/>
      <c r="G157" s="149">
        <f>G158</f>
        <v>35</v>
      </c>
      <c r="H157" s="149">
        <f>H158</f>
        <v>20.329809999999998</v>
      </c>
      <c r="I157" s="177">
        <f t="shared" si="14"/>
        <v>58.085171428571428</v>
      </c>
    </row>
    <row r="158" spans="1:9" ht="78.75" x14ac:dyDescent="0.2">
      <c r="A158" s="139" t="s">
        <v>330</v>
      </c>
      <c r="B158" s="117" t="s">
        <v>4</v>
      </c>
      <c r="C158" s="117" t="s">
        <v>187</v>
      </c>
      <c r="D158" s="117" t="s">
        <v>171</v>
      </c>
      <c r="E158" s="117" t="s">
        <v>244</v>
      </c>
      <c r="F158" s="117"/>
      <c r="G158" s="149">
        <f>G159</f>
        <v>35</v>
      </c>
      <c r="H158" s="149">
        <f>H159</f>
        <v>20.329809999999998</v>
      </c>
      <c r="I158" s="177">
        <f t="shared" si="14"/>
        <v>58.085171428571428</v>
      </c>
    </row>
    <row r="159" spans="1:9" ht="63" x14ac:dyDescent="0.2">
      <c r="A159" s="152" t="s">
        <v>393</v>
      </c>
      <c r="B159" s="146" t="s">
        <v>4</v>
      </c>
      <c r="C159" s="146" t="s">
        <v>187</v>
      </c>
      <c r="D159" s="146" t="s">
        <v>171</v>
      </c>
      <c r="E159" s="146" t="s">
        <v>244</v>
      </c>
      <c r="F159" s="146" t="s">
        <v>394</v>
      </c>
      <c r="G159" s="150">
        <v>35</v>
      </c>
      <c r="H159" s="150">
        <v>20.329809999999998</v>
      </c>
      <c r="I159" s="177">
        <f t="shared" si="14"/>
        <v>58.085171428571428</v>
      </c>
    </row>
    <row r="160" spans="1:9" ht="15.75" x14ac:dyDescent="0.2">
      <c r="A160" s="179" t="s">
        <v>117</v>
      </c>
      <c r="B160" s="180" t="s">
        <v>4</v>
      </c>
      <c r="C160" s="180" t="s">
        <v>187</v>
      </c>
      <c r="D160" s="180" t="s">
        <v>186</v>
      </c>
      <c r="E160" s="180"/>
      <c r="F160" s="180"/>
      <c r="G160" s="181">
        <f>G161</f>
        <v>41471.748799999994</v>
      </c>
      <c r="H160" s="181">
        <f>H161</f>
        <v>34907.198750000003</v>
      </c>
      <c r="I160" s="181">
        <f t="shared" si="14"/>
        <v>84.171031509527296</v>
      </c>
    </row>
    <row r="161" spans="1:9" ht="31.5" x14ac:dyDescent="0.2">
      <c r="A161" s="139" t="s">
        <v>303</v>
      </c>
      <c r="B161" s="117" t="s">
        <v>4</v>
      </c>
      <c r="C161" s="117" t="s">
        <v>187</v>
      </c>
      <c r="D161" s="117" t="s">
        <v>186</v>
      </c>
      <c r="E161" s="117" t="s">
        <v>302</v>
      </c>
      <c r="F161" s="117"/>
      <c r="G161" s="149">
        <f>G162</f>
        <v>41471.748799999994</v>
      </c>
      <c r="H161" s="149">
        <f>H162</f>
        <v>34907.198750000003</v>
      </c>
      <c r="I161" s="177">
        <f t="shared" si="14"/>
        <v>84.171031509527296</v>
      </c>
    </row>
    <row r="162" spans="1:9" ht="126" x14ac:dyDescent="0.2">
      <c r="A162" s="139" t="s">
        <v>305</v>
      </c>
      <c r="B162" s="117" t="s">
        <v>4</v>
      </c>
      <c r="C162" s="117" t="s">
        <v>187</v>
      </c>
      <c r="D162" s="117" t="s">
        <v>186</v>
      </c>
      <c r="E162" s="117" t="s">
        <v>304</v>
      </c>
      <c r="F162" s="117"/>
      <c r="G162" s="149">
        <f>G163+G167+G180</f>
        <v>41471.748799999994</v>
      </c>
      <c r="H162" s="149">
        <f>H163+H167+H180</f>
        <v>34907.198750000003</v>
      </c>
      <c r="I162" s="177">
        <f t="shared" si="14"/>
        <v>84.171031509527296</v>
      </c>
    </row>
    <row r="163" spans="1:9" ht="47.25" x14ac:dyDescent="0.2">
      <c r="A163" s="139" t="s">
        <v>403</v>
      </c>
      <c r="B163" s="117" t="s">
        <v>4</v>
      </c>
      <c r="C163" s="117" t="s">
        <v>187</v>
      </c>
      <c r="D163" s="117" t="s">
        <v>186</v>
      </c>
      <c r="E163" s="117" t="s">
        <v>359</v>
      </c>
      <c r="F163" s="117"/>
      <c r="G163" s="149">
        <f t="shared" ref="G163:H165" si="15">G164</f>
        <v>11623.406929999999</v>
      </c>
      <c r="H163" s="149">
        <f t="shared" si="15"/>
        <v>11623.406929999999</v>
      </c>
      <c r="I163" s="177">
        <f t="shared" si="14"/>
        <v>100</v>
      </c>
    </row>
    <row r="164" spans="1:9" ht="47.25" x14ac:dyDescent="0.2">
      <c r="A164" s="139" t="s">
        <v>404</v>
      </c>
      <c r="B164" s="117" t="s">
        <v>4</v>
      </c>
      <c r="C164" s="117" t="s">
        <v>187</v>
      </c>
      <c r="D164" s="117" t="s">
        <v>186</v>
      </c>
      <c r="E164" s="117" t="s">
        <v>405</v>
      </c>
      <c r="F164" s="117"/>
      <c r="G164" s="149">
        <f t="shared" si="15"/>
        <v>11623.406929999999</v>
      </c>
      <c r="H164" s="149">
        <f t="shared" si="15"/>
        <v>11623.406929999999</v>
      </c>
      <c r="I164" s="177">
        <f t="shared" si="14"/>
        <v>100</v>
      </c>
    </row>
    <row r="165" spans="1:9" ht="47.25" x14ac:dyDescent="0.2">
      <c r="A165" s="139" t="s">
        <v>406</v>
      </c>
      <c r="B165" s="117" t="s">
        <v>4</v>
      </c>
      <c r="C165" s="117" t="s">
        <v>187</v>
      </c>
      <c r="D165" s="117" t="s">
        <v>186</v>
      </c>
      <c r="E165" s="117" t="s">
        <v>247</v>
      </c>
      <c r="F165" s="117"/>
      <c r="G165" s="149">
        <f t="shared" si="15"/>
        <v>11623.406929999999</v>
      </c>
      <c r="H165" s="149">
        <f t="shared" si="15"/>
        <v>11623.406929999999</v>
      </c>
      <c r="I165" s="177">
        <f t="shared" si="14"/>
        <v>100</v>
      </c>
    </row>
    <row r="166" spans="1:9" ht="63" x14ac:dyDescent="0.2">
      <c r="A166" s="152" t="s">
        <v>393</v>
      </c>
      <c r="B166" s="146" t="s">
        <v>4</v>
      </c>
      <c r="C166" s="146" t="s">
        <v>187</v>
      </c>
      <c r="D166" s="146" t="s">
        <v>186</v>
      </c>
      <c r="E166" s="146" t="s">
        <v>247</v>
      </c>
      <c r="F166" s="146" t="s">
        <v>394</v>
      </c>
      <c r="G166" s="150">
        <v>11623.406929999999</v>
      </c>
      <c r="H166" s="150">
        <v>11623.406929999999</v>
      </c>
      <c r="I166" s="177">
        <f t="shared" si="14"/>
        <v>100</v>
      </c>
    </row>
    <row r="167" spans="1:9" ht="31.5" x14ac:dyDescent="0.2">
      <c r="A167" s="139" t="s">
        <v>307</v>
      </c>
      <c r="B167" s="117" t="s">
        <v>4</v>
      </c>
      <c r="C167" s="117" t="s">
        <v>187</v>
      </c>
      <c r="D167" s="117" t="s">
        <v>186</v>
      </c>
      <c r="E167" s="117" t="s">
        <v>306</v>
      </c>
      <c r="F167" s="117"/>
      <c r="G167" s="149">
        <f>G168</f>
        <v>20338.336049999998</v>
      </c>
      <c r="H167" s="149">
        <f>H168</f>
        <v>14205.249</v>
      </c>
      <c r="I167" s="177">
        <f t="shared" si="14"/>
        <v>69.844696070896134</v>
      </c>
    </row>
    <row r="168" spans="1:9" ht="94.5" x14ac:dyDescent="0.2">
      <c r="A168" s="139" t="s">
        <v>313</v>
      </c>
      <c r="B168" s="117" t="s">
        <v>4</v>
      </c>
      <c r="C168" s="117" t="s">
        <v>187</v>
      </c>
      <c r="D168" s="117" t="s">
        <v>186</v>
      </c>
      <c r="E168" s="117" t="s">
        <v>312</v>
      </c>
      <c r="F168" s="117"/>
      <c r="G168" s="149">
        <f>G169+G172+G174+G176++G178</f>
        <v>20338.336049999998</v>
      </c>
      <c r="H168" s="149">
        <f>H169+H172+H174+H176++H178</f>
        <v>14205.249</v>
      </c>
      <c r="I168" s="177">
        <f t="shared" si="14"/>
        <v>69.844696070896134</v>
      </c>
    </row>
    <row r="169" spans="1:9" ht="31.5" x14ac:dyDescent="0.2">
      <c r="A169" s="139" t="s">
        <v>336</v>
      </c>
      <c r="B169" s="117" t="s">
        <v>4</v>
      </c>
      <c r="C169" s="117" t="s">
        <v>187</v>
      </c>
      <c r="D169" s="117" t="s">
        <v>186</v>
      </c>
      <c r="E169" s="117" t="s">
        <v>248</v>
      </c>
      <c r="F169" s="117"/>
      <c r="G169" s="149">
        <f>G170+G171</f>
        <v>7799.09</v>
      </c>
      <c r="H169" s="149">
        <f>H170+H171</f>
        <v>6088.34</v>
      </c>
      <c r="I169" s="177">
        <f t="shared" si="14"/>
        <v>78.064748579641986</v>
      </c>
    </row>
    <row r="170" spans="1:9" ht="63" x14ac:dyDescent="0.2">
      <c r="A170" s="152" t="s">
        <v>393</v>
      </c>
      <c r="B170" s="146" t="s">
        <v>4</v>
      </c>
      <c r="C170" s="146" t="s">
        <v>187</v>
      </c>
      <c r="D170" s="146" t="s">
        <v>186</v>
      </c>
      <c r="E170" s="146" t="s">
        <v>248</v>
      </c>
      <c r="F170" s="146" t="s">
        <v>394</v>
      </c>
      <c r="G170" s="150">
        <v>7794.09</v>
      </c>
      <c r="H170" s="150">
        <v>6086.09</v>
      </c>
      <c r="I170" s="177">
        <f t="shared" si="14"/>
        <v>78.085960003027935</v>
      </c>
    </row>
    <row r="171" spans="1:9" ht="31.5" x14ac:dyDescent="0.2">
      <c r="A171" s="152" t="s">
        <v>399</v>
      </c>
      <c r="B171" s="146" t="s">
        <v>4</v>
      </c>
      <c r="C171" s="146" t="s">
        <v>187</v>
      </c>
      <c r="D171" s="146" t="s">
        <v>186</v>
      </c>
      <c r="E171" s="146" t="s">
        <v>248</v>
      </c>
      <c r="F171" s="146" t="s">
        <v>400</v>
      </c>
      <c r="G171" s="150">
        <v>5</v>
      </c>
      <c r="H171" s="150">
        <v>2.25</v>
      </c>
      <c r="I171" s="177">
        <f t="shared" si="14"/>
        <v>45</v>
      </c>
    </row>
    <row r="172" spans="1:9" ht="31.5" x14ac:dyDescent="0.2">
      <c r="A172" s="139" t="s">
        <v>337</v>
      </c>
      <c r="B172" s="117" t="s">
        <v>4</v>
      </c>
      <c r="C172" s="117" t="s">
        <v>187</v>
      </c>
      <c r="D172" s="117" t="s">
        <v>186</v>
      </c>
      <c r="E172" s="117" t="s">
        <v>249</v>
      </c>
      <c r="F172" s="117"/>
      <c r="G172" s="149">
        <f>G173</f>
        <v>50</v>
      </c>
      <c r="H172" s="149">
        <f>H173</f>
        <v>0</v>
      </c>
      <c r="I172" s="177">
        <f t="shared" si="14"/>
        <v>0</v>
      </c>
    </row>
    <row r="173" spans="1:9" ht="63" x14ac:dyDescent="0.2">
      <c r="A173" s="152" t="s">
        <v>393</v>
      </c>
      <c r="B173" s="146" t="s">
        <v>4</v>
      </c>
      <c r="C173" s="146" t="s">
        <v>187</v>
      </c>
      <c r="D173" s="146" t="s">
        <v>186</v>
      </c>
      <c r="E173" s="146" t="s">
        <v>249</v>
      </c>
      <c r="F173" s="146" t="s">
        <v>394</v>
      </c>
      <c r="G173" s="150">
        <v>50</v>
      </c>
      <c r="H173" s="150">
        <v>0</v>
      </c>
      <c r="I173" s="177">
        <f t="shared" si="14"/>
        <v>0</v>
      </c>
    </row>
    <row r="174" spans="1:9" ht="31.5" x14ac:dyDescent="0.2">
      <c r="A174" s="139" t="s">
        <v>338</v>
      </c>
      <c r="B174" s="117" t="s">
        <v>4</v>
      </c>
      <c r="C174" s="117" t="s">
        <v>187</v>
      </c>
      <c r="D174" s="117" t="s">
        <v>186</v>
      </c>
      <c r="E174" s="117" t="s">
        <v>250</v>
      </c>
      <c r="F174" s="117"/>
      <c r="G174" s="149">
        <f>G175</f>
        <v>6881.2190499999997</v>
      </c>
      <c r="H174" s="149">
        <f>H175</f>
        <v>6155.89</v>
      </c>
      <c r="I174" s="177">
        <f t="shared" si="14"/>
        <v>89.459294280131957</v>
      </c>
    </row>
    <row r="175" spans="1:9" ht="63" x14ac:dyDescent="0.2">
      <c r="A175" s="152" t="s">
        <v>393</v>
      </c>
      <c r="B175" s="146" t="s">
        <v>4</v>
      </c>
      <c r="C175" s="146" t="s">
        <v>187</v>
      </c>
      <c r="D175" s="146" t="s">
        <v>186</v>
      </c>
      <c r="E175" s="146" t="s">
        <v>250</v>
      </c>
      <c r="F175" s="146" t="s">
        <v>394</v>
      </c>
      <c r="G175" s="150">
        <v>6881.2190499999997</v>
      </c>
      <c r="H175" s="150">
        <v>6155.89</v>
      </c>
      <c r="I175" s="177">
        <f t="shared" si="14"/>
        <v>89.459294280131957</v>
      </c>
    </row>
    <row r="176" spans="1:9" ht="173.25" x14ac:dyDescent="0.2">
      <c r="A176" s="153" t="s">
        <v>340</v>
      </c>
      <c r="B176" s="117" t="s">
        <v>4</v>
      </c>
      <c r="C176" s="117" t="s">
        <v>187</v>
      </c>
      <c r="D176" s="117" t="s">
        <v>186</v>
      </c>
      <c r="E176" s="117" t="s">
        <v>252</v>
      </c>
      <c r="F176" s="117"/>
      <c r="G176" s="149">
        <f>G177</f>
        <v>1961.019</v>
      </c>
      <c r="H176" s="149">
        <f>H177</f>
        <v>1961.019</v>
      </c>
      <c r="I176" s="177">
        <f t="shared" si="14"/>
        <v>100</v>
      </c>
    </row>
    <row r="177" spans="1:9" ht="63" x14ac:dyDescent="0.2">
      <c r="A177" s="152" t="s">
        <v>393</v>
      </c>
      <c r="B177" s="146" t="s">
        <v>4</v>
      </c>
      <c r="C177" s="146" t="s">
        <v>187</v>
      </c>
      <c r="D177" s="146" t="s">
        <v>186</v>
      </c>
      <c r="E177" s="146" t="s">
        <v>252</v>
      </c>
      <c r="F177" s="146" t="s">
        <v>394</v>
      </c>
      <c r="G177" s="150">
        <v>1961.019</v>
      </c>
      <c r="H177" s="150">
        <v>1961.019</v>
      </c>
      <c r="I177" s="177">
        <f t="shared" si="14"/>
        <v>100</v>
      </c>
    </row>
    <row r="178" spans="1:9" ht="110.25" x14ac:dyDescent="0.2">
      <c r="A178" s="139" t="s">
        <v>341</v>
      </c>
      <c r="B178" s="117" t="s">
        <v>4</v>
      </c>
      <c r="C178" s="117" t="s">
        <v>187</v>
      </c>
      <c r="D178" s="117" t="s">
        <v>186</v>
      </c>
      <c r="E178" s="117" t="s">
        <v>253</v>
      </c>
      <c r="F178" s="117"/>
      <c r="G178" s="149">
        <f>G179</f>
        <v>3647.0079999999998</v>
      </c>
      <c r="H178" s="149">
        <f>H179</f>
        <v>0</v>
      </c>
      <c r="I178" s="177">
        <f t="shared" si="14"/>
        <v>0</v>
      </c>
    </row>
    <row r="179" spans="1:9" ht="63" x14ac:dyDescent="0.2">
      <c r="A179" s="152" t="s">
        <v>393</v>
      </c>
      <c r="B179" s="146" t="s">
        <v>4</v>
      </c>
      <c r="C179" s="146" t="s">
        <v>187</v>
      </c>
      <c r="D179" s="146" t="s">
        <v>186</v>
      </c>
      <c r="E179" s="146" t="s">
        <v>253</v>
      </c>
      <c r="F179" s="146" t="s">
        <v>394</v>
      </c>
      <c r="G179" s="150">
        <v>3647.0079999999998</v>
      </c>
      <c r="H179" s="150">
        <v>0</v>
      </c>
      <c r="I179" s="177">
        <f t="shared" si="14"/>
        <v>0</v>
      </c>
    </row>
    <row r="180" spans="1:9" ht="47.25" x14ac:dyDescent="0.2">
      <c r="A180" s="183" t="s">
        <v>321</v>
      </c>
      <c r="B180" s="184" t="s">
        <v>4</v>
      </c>
      <c r="C180" s="184" t="s">
        <v>187</v>
      </c>
      <c r="D180" s="184" t="s">
        <v>186</v>
      </c>
      <c r="E180" s="184" t="s">
        <v>320</v>
      </c>
      <c r="F180" s="184"/>
      <c r="G180" s="185">
        <f>G181+G184</f>
        <v>9510.0058200000003</v>
      </c>
      <c r="H180" s="185">
        <f>H181+H184</f>
        <v>9078.5428200000006</v>
      </c>
      <c r="I180" s="186">
        <f t="shared" si="14"/>
        <v>95.463062713456893</v>
      </c>
    </row>
    <row r="181" spans="1:9" ht="78.75" x14ac:dyDescent="0.2">
      <c r="A181" s="139" t="s">
        <v>343</v>
      </c>
      <c r="B181" s="117" t="s">
        <v>4</v>
      </c>
      <c r="C181" s="117" t="s">
        <v>187</v>
      </c>
      <c r="D181" s="117" t="s">
        <v>186</v>
      </c>
      <c r="E181" s="117" t="s">
        <v>342</v>
      </c>
      <c r="F181" s="117"/>
      <c r="G181" s="149">
        <f>G182</f>
        <v>862.93</v>
      </c>
      <c r="H181" s="149">
        <f>H182</f>
        <v>431.46699999999998</v>
      </c>
      <c r="I181" s="177">
        <f t="shared" si="14"/>
        <v>50.000231768509614</v>
      </c>
    </row>
    <row r="182" spans="1:9" ht="94.5" x14ac:dyDescent="0.2">
      <c r="A182" s="139" t="s">
        <v>344</v>
      </c>
      <c r="B182" s="117" t="s">
        <v>4</v>
      </c>
      <c r="C182" s="117" t="s">
        <v>187</v>
      </c>
      <c r="D182" s="117" t="s">
        <v>186</v>
      </c>
      <c r="E182" s="117" t="s">
        <v>251</v>
      </c>
      <c r="F182" s="117"/>
      <c r="G182" s="149">
        <f>G183</f>
        <v>862.93</v>
      </c>
      <c r="H182" s="149">
        <f>H183</f>
        <v>431.46699999999998</v>
      </c>
      <c r="I182" s="177">
        <f t="shared" si="14"/>
        <v>50.000231768509614</v>
      </c>
    </row>
    <row r="183" spans="1:9" ht="63" x14ac:dyDescent="0.2">
      <c r="A183" s="152" t="s">
        <v>393</v>
      </c>
      <c r="B183" s="146" t="s">
        <v>4</v>
      </c>
      <c r="C183" s="146" t="s">
        <v>187</v>
      </c>
      <c r="D183" s="146" t="s">
        <v>186</v>
      </c>
      <c r="E183" s="146" t="s">
        <v>251</v>
      </c>
      <c r="F183" s="146" t="s">
        <v>394</v>
      </c>
      <c r="G183" s="150">
        <v>862.93</v>
      </c>
      <c r="H183" s="150">
        <v>431.46699999999998</v>
      </c>
      <c r="I183" s="177">
        <f t="shared" si="14"/>
        <v>50.000231768509614</v>
      </c>
    </row>
    <row r="184" spans="1:9" ht="78.75" x14ac:dyDescent="0.2">
      <c r="A184" s="139" t="s">
        <v>407</v>
      </c>
      <c r="B184" s="117" t="s">
        <v>4</v>
      </c>
      <c r="C184" s="117" t="s">
        <v>187</v>
      </c>
      <c r="D184" s="117" t="s">
        <v>186</v>
      </c>
      <c r="E184" s="117" t="s">
        <v>357</v>
      </c>
      <c r="F184" s="117"/>
      <c r="G184" s="149">
        <f>G185</f>
        <v>8647.07582</v>
      </c>
      <c r="H184" s="149">
        <f>H185</f>
        <v>8647.07582</v>
      </c>
      <c r="I184" s="177">
        <f t="shared" si="14"/>
        <v>100</v>
      </c>
    </row>
    <row r="185" spans="1:9" ht="47.25" x14ac:dyDescent="0.2">
      <c r="A185" s="139" t="s">
        <v>408</v>
      </c>
      <c r="B185" s="117" t="s">
        <v>4</v>
      </c>
      <c r="C185" s="117" t="s">
        <v>187</v>
      </c>
      <c r="D185" s="117" t="s">
        <v>186</v>
      </c>
      <c r="E185" s="117" t="s">
        <v>254</v>
      </c>
      <c r="F185" s="117"/>
      <c r="G185" s="149">
        <f>G186</f>
        <v>8647.07582</v>
      </c>
      <c r="H185" s="149">
        <f>H186</f>
        <v>8647.07582</v>
      </c>
      <c r="I185" s="177">
        <f t="shared" si="14"/>
        <v>100</v>
      </c>
    </row>
    <row r="186" spans="1:9" ht="63" x14ac:dyDescent="0.2">
      <c r="A186" s="152" t="s">
        <v>393</v>
      </c>
      <c r="B186" s="146" t="s">
        <v>4</v>
      </c>
      <c r="C186" s="146" t="s">
        <v>187</v>
      </c>
      <c r="D186" s="146" t="s">
        <v>186</v>
      </c>
      <c r="E186" s="146" t="s">
        <v>254</v>
      </c>
      <c r="F186" s="146" t="s">
        <v>394</v>
      </c>
      <c r="G186" s="150">
        <v>8647.07582</v>
      </c>
      <c r="H186" s="150">
        <v>8647.07582</v>
      </c>
      <c r="I186" s="177">
        <f t="shared" si="14"/>
        <v>100</v>
      </c>
    </row>
    <row r="187" spans="1:9" ht="15.75" x14ac:dyDescent="0.2">
      <c r="A187" s="179" t="s">
        <v>118</v>
      </c>
      <c r="B187" s="180" t="s">
        <v>4</v>
      </c>
      <c r="C187" s="180" t="s">
        <v>184</v>
      </c>
      <c r="D187" s="180" t="s">
        <v>174</v>
      </c>
      <c r="E187" s="180"/>
      <c r="F187" s="180"/>
      <c r="G187" s="181">
        <f t="shared" ref="G187:H191" si="16">G188</f>
        <v>860.67200000000003</v>
      </c>
      <c r="H187" s="181">
        <f t="shared" si="16"/>
        <v>524.68795999999998</v>
      </c>
      <c r="I187" s="181">
        <f t="shared" si="14"/>
        <v>60.962592021118375</v>
      </c>
    </row>
    <row r="188" spans="1:9" ht="15.75" x14ac:dyDescent="0.2">
      <c r="A188" s="179" t="s">
        <v>185</v>
      </c>
      <c r="B188" s="180" t="s">
        <v>4</v>
      </c>
      <c r="C188" s="180" t="s">
        <v>184</v>
      </c>
      <c r="D188" s="180" t="s">
        <v>184</v>
      </c>
      <c r="E188" s="180"/>
      <c r="F188" s="180"/>
      <c r="G188" s="181">
        <f t="shared" si="16"/>
        <v>860.67200000000003</v>
      </c>
      <c r="H188" s="181">
        <f t="shared" si="16"/>
        <v>524.68795999999998</v>
      </c>
      <c r="I188" s="181">
        <f t="shared" si="14"/>
        <v>60.962592021118375</v>
      </c>
    </row>
    <row r="189" spans="1:9" ht="31.5" x14ac:dyDescent="0.2">
      <c r="A189" s="139" t="s">
        <v>303</v>
      </c>
      <c r="B189" s="117" t="s">
        <v>4</v>
      </c>
      <c r="C189" s="117" t="s">
        <v>184</v>
      </c>
      <c r="D189" s="117" t="s">
        <v>184</v>
      </c>
      <c r="E189" s="117" t="s">
        <v>302</v>
      </c>
      <c r="F189" s="117"/>
      <c r="G189" s="149">
        <f t="shared" si="16"/>
        <v>860.67200000000003</v>
      </c>
      <c r="H189" s="149">
        <f t="shared" si="16"/>
        <v>524.68795999999998</v>
      </c>
      <c r="I189" s="177">
        <f t="shared" si="14"/>
        <v>60.962592021118375</v>
      </c>
    </row>
    <row r="190" spans="1:9" ht="126" x14ac:dyDescent="0.2">
      <c r="A190" s="139" t="s">
        <v>305</v>
      </c>
      <c r="B190" s="117" t="s">
        <v>4</v>
      </c>
      <c r="C190" s="117" t="s">
        <v>184</v>
      </c>
      <c r="D190" s="117" t="s">
        <v>184</v>
      </c>
      <c r="E190" s="117" t="s">
        <v>304</v>
      </c>
      <c r="F190" s="117"/>
      <c r="G190" s="149">
        <f t="shared" si="16"/>
        <v>860.67200000000003</v>
      </c>
      <c r="H190" s="149">
        <f t="shared" si="16"/>
        <v>524.68795999999998</v>
      </c>
      <c r="I190" s="177">
        <f t="shared" si="14"/>
        <v>60.962592021118375</v>
      </c>
    </row>
    <row r="191" spans="1:9" ht="31.5" x14ac:dyDescent="0.2">
      <c r="A191" s="139" t="s">
        <v>307</v>
      </c>
      <c r="B191" s="117" t="s">
        <v>4</v>
      </c>
      <c r="C191" s="117" t="s">
        <v>184</v>
      </c>
      <c r="D191" s="117" t="s">
        <v>184</v>
      </c>
      <c r="E191" s="117" t="s">
        <v>306</v>
      </c>
      <c r="F191" s="117"/>
      <c r="G191" s="149">
        <f t="shared" si="16"/>
        <v>860.67200000000003</v>
      </c>
      <c r="H191" s="149">
        <f t="shared" si="16"/>
        <v>524.68795999999998</v>
      </c>
      <c r="I191" s="177">
        <f t="shared" si="14"/>
        <v>60.962592021118375</v>
      </c>
    </row>
    <row r="192" spans="1:9" ht="47.25" x14ac:dyDescent="0.2">
      <c r="A192" s="139" t="s">
        <v>346</v>
      </c>
      <c r="B192" s="117" t="s">
        <v>4</v>
      </c>
      <c r="C192" s="117" t="s">
        <v>184</v>
      </c>
      <c r="D192" s="117" t="s">
        <v>184</v>
      </c>
      <c r="E192" s="117" t="s">
        <v>345</v>
      </c>
      <c r="F192" s="117"/>
      <c r="G192" s="149">
        <f>G193+G195</f>
        <v>860.67200000000003</v>
      </c>
      <c r="H192" s="149">
        <f>H193+H195</f>
        <v>524.68795999999998</v>
      </c>
      <c r="I192" s="177">
        <f t="shared" si="14"/>
        <v>60.962592021118375</v>
      </c>
    </row>
    <row r="193" spans="1:9" ht="47.25" x14ac:dyDescent="0.2">
      <c r="A193" s="139" t="s">
        <v>347</v>
      </c>
      <c r="B193" s="117" t="s">
        <v>4</v>
      </c>
      <c r="C193" s="117" t="s">
        <v>184</v>
      </c>
      <c r="D193" s="117" t="s">
        <v>184</v>
      </c>
      <c r="E193" s="117" t="s">
        <v>255</v>
      </c>
      <c r="F193" s="117"/>
      <c r="G193" s="149">
        <f>G194</f>
        <v>385</v>
      </c>
      <c r="H193" s="149">
        <f>H194</f>
        <v>108.67796</v>
      </c>
      <c r="I193" s="177">
        <f t="shared" si="14"/>
        <v>28.228041558441557</v>
      </c>
    </row>
    <row r="194" spans="1:9" ht="63" x14ac:dyDescent="0.2">
      <c r="A194" s="152" t="s">
        <v>393</v>
      </c>
      <c r="B194" s="146" t="s">
        <v>4</v>
      </c>
      <c r="C194" s="146" t="s">
        <v>184</v>
      </c>
      <c r="D194" s="146" t="s">
        <v>184</v>
      </c>
      <c r="E194" s="146" t="s">
        <v>255</v>
      </c>
      <c r="F194" s="146" t="s">
        <v>394</v>
      </c>
      <c r="G194" s="150">
        <v>385</v>
      </c>
      <c r="H194" s="150">
        <v>108.67796</v>
      </c>
      <c r="I194" s="177">
        <f t="shared" si="14"/>
        <v>28.228041558441557</v>
      </c>
    </row>
    <row r="195" spans="1:9" ht="78.75" x14ac:dyDescent="0.2">
      <c r="A195" s="139" t="s">
        <v>348</v>
      </c>
      <c r="B195" s="117" t="s">
        <v>4</v>
      </c>
      <c r="C195" s="117" t="s">
        <v>184</v>
      </c>
      <c r="D195" s="117" t="s">
        <v>184</v>
      </c>
      <c r="E195" s="117" t="s">
        <v>256</v>
      </c>
      <c r="F195" s="117"/>
      <c r="G195" s="149">
        <f>G196</f>
        <v>475.67200000000003</v>
      </c>
      <c r="H195" s="149">
        <f>H196</f>
        <v>416.01</v>
      </c>
      <c r="I195" s="177">
        <f t="shared" si="14"/>
        <v>87.457323533863658</v>
      </c>
    </row>
    <row r="196" spans="1:9" ht="141.75" x14ac:dyDescent="0.2">
      <c r="A196" s="152" t="s">
        <v>391</v>
      </c>
      <c r="B196" s="146" t="s">
        <v>4</v>
      </c>
      <c r="C196" s="146" t="s">
        <v>184</v>
      </c>
      <c r="D196" s="146" t="s">
        <v>184</v>
      </c>
      <c r="E196" s="146" t="s">
        <v>256</v>
      </c>
      <c r="F196" s="146" t="s">
        <v>392</v>
      </c>
      <c r="G196" s="150">
        <v>475.67200000000003</v>
      </c>
      <c r="H196" s="150">
        <v>416.01</v>
      </c>
      <c r="I196" s="177">
        <f t="shared" si="14"/>
        <v>87.457323533863658</v>
      </c>
    </row>
    <row r="197" spans="1:9" ht="31.5" x14ac:dyDescent="0.2">
      <c r="A197" s="179" t="s">
        <v>121</v>
      </c>
      <c r="B197" s="180" t="s">
        <v>4</v>
      </c>
      <c r="C197" s="180" t="s">
        <v>179</v>
      </c>
      <c r="D197" s="180" t="s">
        <v>174</v>
      </c>
      <c r="E197" s="180"/>
      <c r="F197" s="180"/>
      <c r="G197" s="181">
        <f t="shared" ref="G197:H201" si="17">G198</f>
        <v>11928.227999999999</v>
      </c>
      <c r="H197" s="181">
        <f t="shared" si="17"/>
        <v>8279.9153100000003</v>
      </c>
      <c r="I197" s="181">
        <f t="shared" si="14"/>
        <v>69.41446214810783</v>
      </c>
    </row>
    <row r="198" spans="1:9" ht="15.75" x14ac:dyDescent="0.2">
      <c r="A198" s="179" t="s">
        <v>122</v>
      </c>
      <c r="B198" s="180" t="s">
        <v>4</v>
      </c>
      <c r="C198" s="180" t="s">
        <v>179</v>
      </c>
      <c r="D198" s="180" t="s">
        <v>178</v>
      </c>
      <c r="E198" s="180"/>
      <c r="F198" s="180"/>
      <c r="G198" s="181">
        <f t="shared" si="17"/>
        <v>11928.227999999999</v>
      </c>
      <c r="H198" s="181">
        <f t="shared" si="17"/>
        <v>8279.9153100000003</v>
      </c>
      <c r="I198" s="181">
        <f t="shared" si="14"/>
        <v>69.41446214810783</v>
      </c>
    </row>
    <row r="199" spans="1:9" ht="31.5" x14ac:dyDescent="0.2">
      <c r="A199" s="183" t="s">
        <v>303</v>
      </c>
      <c r="B199" s="184" t="s">
        <v>4</v>
      </c>
      <c r="C199" s="184" t="s">
        <v>179</v>
      </c>
      <c r="D199" s="184" t="s">
        <v>178</v>
      </c>
      <c r="E199" s="184" t="s">
        <v>302</v>
      </c>
      <c r="F199" s="184"/>
      <c r="G199" s="185">
        <f t="shared" si="17"/>
        <v>11928.227999999999</v>
      </c>
      <c r="H199" s="185">
        <f t="shared" si="17"/>
        <v>8279.9153100000003</v>
      </c>
      <c r="I199" s="181">
        <f t="shared" si="14"/>
        <v>69.41446214810783</v>
      </c>
    </row>
    <row r="200" spans="1:9" ht="126" x14ac:dyDescent="0.2">
      <c r="A200" s="139" t="s">
        <v>305</v>
      </c>
      <c r="B200" s="117" t="s">
        <v>4</v>
      </c>
      <c r="C200" s="117" t="s">
        <v>179</v>
      </c>
      <c r="D200" s="117" t="s">
        <v>178</v>
      </c>
      <c r="E200" s="117" t="s">
        <v>304</v>
      </c>
      <c r="F200" s="117"/>
      <c r="G200" s="149">
        <f t="shared" si="17"/>
        <v>11928.227999999999</v>
      </c>
      <c r="H200" s="149">
        <f>H201</f>
        <v>8279.9153100000003</v>
      </c>
      <c r="I200" s="177">
        <f t="shared" si="14"/>
        <v>69.41446214810783</v>
      </c>
    </row>
    <row r="201" spans="1:9" ht="31.5" x14ac:dyDescent="0.2">
      <c r="A201" s="139" t="s">
        <v>307</v>
      </c>
      <c r="B201" s="117" t="s">
        <v>4</v>
      </c>
      <c r="C201" s="117" t="s">
        <v>179</v>
      </c>
      <c r="D201" s="117" t="s">
        <v>178</v>
      </c>
      <c r="E201" s="117" t="s">
        <v>306</v>
      </c>
      <c r="F201" s="117"/>
      <c r="G201" s="149">
        <f t="shared" si="17"/>
        <v>11928.227999999999</v>
      </c>
      <c r="H201" s="149">
        <f t="shared" si="17"/>
        <v>8279.9153100000003</v>
      </c>
      <c r="I201" s="177">
        <f t="shared" si="14"/>
        <v>69.41446214810783</v>
      </c>
    </row>
    <row r="202" spans="1:9" ht="63" x14ac:dyDescent="0.2">
      <c r="A202" s="139" t="s">
        <v>350</v>
      </c>
      <c r="B202" s="117" t="s">
        <v>4</v>
      </c>
      <c r="C202" s="117" t="s">
        <v>179</v>
      </c>
      <c r="D202" s="117" t="s">
        <v>178</v>
      </c>
      <c r="E202" s="117" t="s">
        <v>349</v>
      </c>
      <c r="F202" s="117"/>
      <c r="G202" s="149">
        <f>G203+G206+G209+G211</f>
        <v>11928.227999999999</v>
      </c>
      <c r="H202" s="149">
        <f>H203+H206+H209+H211</f>
        <v>8279.9153100000003</v>
      </c>
      <c r="I202" s="177">
        <f t="shared" si="14"/>
        <v>69.41446214810783</v>
      </c>
    </row>
    <row r="203" spans="1:9" ht="47.25" x14ac:dyDescent="0.2">
      <c r="A203" s="139" t="s">
        <v>351</v>
      </c>
      <c r="B203" s="117" t="s">
        <v>4</v>
      </c>
      <c r="C203" s="117" t="s">
        <v>179</v>
      </c>
      <c r="D203" s="117" t="s">
        <v>178</v>
      </c>
      <c r="E203" s="117" t="s">
        <v>257</v>
      </c>
      <c r="F203" s="117"/>
      <c r="G203" s="149">
        <f>G204+G205</f>
        <v>6157.8789999999999</v>
      </c>
      <c r="H203" s="149">
        <f>H204+H205</f>
        <v>4833.3678499999996</v>
      </c>
      <c r="I203" s="177">
        <f t="shared" si="14"/>
        <v>78.490789604667441</v>
      </c>
    </row>
    <row r="204" spans="1:9" ht="141.75" x14ac:dyDescent="0.2">
      <c r="A204" s="152" t="s">
        <v>391</v>
      </c>
      <c r="B204" s="146" t="s">
        <v>4</v>
      </c>
      <c r="C204" s="146" t="s">
        <v>179</v>
      </c>
      <c r="D204" s="146" t="s">
        <v>178</v>
      </c>
      <c r="E204" s="146" t="s">
        <v>257</v>
      </c>
      <c r="F204" s="146" t="s">
        <v>392</v>
      </c>
      <c r="G204" s="150">
        <v>3919</v>
      </c>
      <c r="H204" s="150">
        <v>3299.0248499999998</v>
      </c>
      <c r="I204" s="177">
        <f t="shared" si="14"/>
        <v>84.180271752998209</v>
      </c>
    </row>
    <row r="205" spans="1:9" ht="63" x14ac:dyDescent="0.2">
      <c r="A205" s="152" t="s">
        <v>393</v>
      </c>
      <c r="B205" s="146" t="s">
        <v>4</v>
      </c>
      <c r="C205" s="146" t="s">
        <v>179</v>
      </c>
      <c r="D205" s="146" t="s">
        <v>178</v>
      </c>
      <c r="E205" s="146" t="s">
        <v>257</v>
      </c>
      <c r="F205" s="146" t="s">
        <v>394</v>
      </c>
      <c r="G205" s="150">
        <v>2238.8789999999999</v>
      </c>
      <c r="H205" s="150">
        <v>1534.3430000000001</v>
      </c>
      <c r="I205" s="177">
        <f t="shared" si="14"/>
        <v>68.531751827588721</v>
      </c>
    </row>
    <row r="206" spans="1:9" ht="31.5" x14ac:dyDescent="0.2">
      <c r="A206" s="139" t="s">
        <v>352</v>
      </c>
      <c r="B206" s="117" t="s">
        <v>4</v>
      </c>
      <c r="C206" s="117" t="s">
        <v>179</v>
      </c>
      <c r="D206" s="117" t="s">
        <v>178</v>
      </c>
      <c r="E206" s="117" t="s">
        <v>258</v>
      </c>
      <c r="F206" s="117"/>
      <c r="G206" s="149">
        <f>G207+G208</f>
        <v>1312.54</v>
      </c>
      <c r="H206" s="149">
        <f>H207+H208</f>
        <v>1018.67646</v>
      </c>
      <c r="I206" s="177">
        <f t="shared" ref="I206:I229" si="18">H206/G206*100</f>
        <v>77.61107928139333</v>
      </c>
    </row>
    <row r="207" spans="1:9" ht="141.75" x14ac:dyDescent="0.2">
      <c r="A207" s="152" t="s">
        <v>391</v>
      </c>
      <c r="B207" s="146" t="s">
        <v>4</v>
      </c>
      <c r="C207" s="146" t="s">
        <v>179</v>
      </c>
      <c r="D207" s="146" t="s">
        <v>178</v>
      </c>
      <c r="E207" s="146" t="s">
        <v>258</v>
      </c>
      <c r="F207" s="146" t="s">
        <v>392</v>
      </c>
      <c r="G207" s="150">
        <v>1008.54</v>
      </c>
      <c r="H207" s="150">
        <v>832.50246000000004</v>
      </c>
      <c r="I207" s="177">
        <f t="shared" si="18"/>
        <v>82.545309060622301</v>
      </c>
    </row>
    <row r="208" spans="1:9" ht="63" x14ac:dyDescent="0.2">
      <c r="A208" s="152" t="s">
        <v>393</v>
      </c>
      <c r="B208" s="146" t="s">
        <v>4</v>
      </c>
      <c r="C208" s="146" t="s">
        <v>179</v>
      </c>
      <c r="D208" s="146" t="s">
        <v>178</v>
      </c>
      <c r="E208" s="146" t="s">
        <v>258</v>
      </c>
      <c r="F208" s="146" t="s">
        <v>394</v>
      </c>
      <c r="G208" s="150">
        <v>304</v>
      </c>
      <c r="H208" s="150">
        <v>186.17400000000001</v>
      </c>
      <c r="I208" s="177">
        <f t="shared" si="18"/>
        <v>61.241447368421056</v>
      </c>
    </row>
    <row r="209" spans="1:9" ht="63" x14ac:dyDescent="0.2">
      <c r="A209" s="139" t="s">
        <v>353</v>
      </c>
      <c r="B209" s="117" t="s">
        <v>4</v>
      </c>
      <c r="C209" s="117" t="s">
        <v>179</v>
      </c>
      <c r="D209" s="117" t="s">
        <v>178</v>
      </c>
      <c r="E209" s="117" t="s">
        <v>259</v>
      </c>
      <c r="F209" s="117"/>
      <c r="G209" s="149">
        <f>G210</f>
        <v>1322.809</v>
      </c>
      <c r="H209" s="149">
        <f>H210</f>
        <v>1014.506</v>
      </c>
      <c r="I209" s="177">
        <f t="shared" si="18"/>
        <v>76.693309464934089</v>
      </c>
    </row>
    <row r="210" spans="1:9" ht="63" x14ac:dyDescent="0.2">
      <c r="A210" s="152" t="s">
        <v>393</v>
      </c>
      <c r="B210" s="146" t="s">
        <v>4</v>
      </c>
      <c r="C210" s="146" t="s">
        <v>179</v>
      </c>
      <c r="D210" s="146" t="s">
        <v>178</v>
      </c>
      <c r="E210" s="146" t="s">
        <v>259</v>
      </c>
      <c r="F210" s="146" t="s">
        <v>394</v>
      </c>
      <c r="G210" s="150">
        <v>1322.809</v>
      </c>
      <c r="H210" s="150">
        <v>1014.506</v>
      </c>
      <c r="I210" s="177">
        <f t="shared" si="18"/>
        <v>76.693309464934089</v>
      </c>
    </row>
    <row r="211" spans="1:9" ht="204.75" x14ac:dyDescent="0.2">
      <c r="A211" s="153" t="s">
        <v>354</v>
      </c>
      <c r="B211" s="117" t="s">
        <v>4</v>
      </c>
      <c r="C211" s="117" t="s">
        <v>179</v>
      </c>
      <c r="D211" s="117" t="s">
        <v>178</v>
      </c>
      <c r="E211" s="117" t="s">
        <v>260</v>
      </c>
      <c r="F211" s="117"/>
      <c r="G211" s="149">
        <f>G212</f>
        <v>3135</v>
      </c>
      <c r="H211" s="149">
        <f>H212</f>
        <v>1413.365</v>
      </c>
      <c r="I211" s="177">
        <f t="shared" si="18"/>
        <v>45.083413078149917</v>
      </c>
    </row>
    <row r="212" spans="1:9" ht="141.75" x14ac:dyDescent="0.2">
      <c r="A212" s="152" t="s">
        <v>391</v>
      </c>
      <c r="B212" s="146" t="s">
        <v>4</v>
      </c>
      <c r="C212" s="146" t="s">
        <v>179</v>
      </c>
      <c r="D212" s="146" t="s">
        <v>178</v>
      </c>
      <c r="E212" s="146" t="s">
        <v>260</v>
      </c>
      <c r="F212" s="146" t="s">
        <v>392</v>
      </c>
      <c r="G212" s="150">
        <v>3135</v>
      </c>
      <c r="H212" s="150">
        <v>1413.365</v>
      </c>
      <c r="I212" s="177">
        <f t="shared" si="18"/>
        <v>45.083413078149917</v>
      </c>
    </row>
    <row r="213" spans="1:9" ht="31.5" x14ac:dyDescent="0.2">
      <c r="A213" s="179" t="s">
        <v>28</v>
      </c>
      <c r="B213" s="180" t="s">
        <v>4</v>
      </c>
      <c r="C213" s="180" t="s">
        <v>176</v>
      </c>
      <c r="D213" s="180" t="s">
        <v>174</v>
      </c>
      <c r="E213" s="180"/>
      <c r="F213" s="180"/>
      <c r="G213" s="181">
        <f t="shared" ref="G213:H219" si="19">G214</f>
        <v>861.96</v>
      </c>
      <c r="H213" s="181">
        <f t="shared" si="19"/>
        <v>611.06299999999999</v>
      </c>
      <c r="I213" s="181">
        <f t="shared" si="18"/>
        <v>70.892268782774138</v>
      </c>
    </row>
    <row r="214" spans="1:9" ht="15.75" x14ac:dyDescent="0.2">
      <c r="A214" s="179" t="s">
        <v>44</v>
      </c>
      <c r="B214" s="180" t="s">
        <v>4</v>
      </c>
      <c r="C214" s="180" t="s">
        <v>176</v>
      </c>
      <c r="D214" s="180" t="s">
        <v>178</v>
      </c>
      <c r="E214" s="180"/>
      <c r="F214" s="180"/>
      <c r="G214" s="181">
        <f t="shared" si="19"/>
        <v>861.96</v>
      </c>
      <c r="H214" s="181">
        <f t="shared" si="19"/>
        <v>611.06299999999999</v>
      </c>
      <c r="I214" s="181">
        <f t="shared" si="18"/>
        <v>70.892268782774138</v>
      </c>
    </row>
    <row r="215" spans="1:9" ht="47.25" x14ac:dyDescent="0.2">
      <c r="A215" s="139" t="s">
        <v>270</v>
      </c>
      <c r="B215" s="117" t="s">
        <v>4</v>
      </c>
      <c r="C215" s="117" t="s">
        <v>176</v>
      </c>
      <c r="D215" s="117" t="s">
        <v>178</v>
      </c>
      <c r="E215" s="117" t="s">
        <v>269</v>
      </c>
      <c r="F215" s="117"/>
      <c r="G215" s="149">
        <f t="shared" si="19"/>
        <v>861.96</v>
      </c>
      <c r="H215" s="149">
        <f t="shared" si="19"/>
        <v>611.06299999999999</v>
      </c>
      <c r="I215" s="177">
        <f t="shared" si="18"/>
        <v>70.892268782774138</v>
      </c>
    </row>
    <row r="216" spans="1:9" ht="31.5" x14ac:dyDescent="0.2">
      <c r="A216" s="139" t="s">
        <v>289</v>
      </c>
      <c r="B216" s="117" t="s">
        <v>4</v>
      </c>
      <c r="C216" s="117" t="s">
        <v>176</v>
      </c>
      <c r="D216" s="117" t="s">
        <v>178</v>
      </c>
      <c r="E216" s="117" t="s">
        <v>288</v>
      </c>
      <c r="F216" s="117"/>
      <c r="G216" s="149">
        <f t="shared" si="19"/>
        <v>861.96</v>
      </c>
      <c r="H216" s="149">
        <f t="shared" si="19"/>
        <v>611.06299999999999</v>
      </c>
      <c r="I216" s="177">
        <f t="shared" si="18"/>
        <v>70.892268782774138</v>
      </c>
    </row>
    <row r="217" spans="1:9" ht="15.75" x14ac:dyDescent="0.2">
      <c r="A217" s="139" t="s">
        <v>14</v>
      </c>
      <c r="B217" s="117" t="s">
        <v>4</v>
      </c>
      <c r="C217" s="117" t="s">
        <v>176</v>
      </c>
      <c r="D217" s="117" t="s">
        <v>178</v>
      </c>
      <c r="E217" s="117" t="s">
        <v>290</v>
      </c>
      <c r="F217" s="117"/>
      <c r="G217" s="149">
        <f t="shared" si="19"/>
        <v>861.96</v>
      </c>
      <c r="H217" s="149">
        <f t="shared" si="19"/>
        <v>611.06299999999999</v>
      </c>
      <c r="I217" s="177">
        <f t="shared" si="18"/>
        <v>70.892268782774138</v>
      </c>
    </row>
    <row r="218" spans="1:9" ht="15.75" x14ac:dyDescent="0.2">
      <c r="A218" s="139" t="s">
        <v>298</v>
      </c>
      <c r="B218" s="117" t="s">
        <v>4</v>
      </c>
      <c r="C218" s="117" t="s">
        <v>176</v>
      </c>
      <c r="D218" s="117" t="s">
        <v>178</v>
      </c>
      <c r="E218" s="117" t="s">
        <v>297</v>
      </c>
      <c r="F218" s="117"/>
      <c r="G218" s="149">
        <f t="shared" si="19"/>
        <v>861.96</v>
      </c>
      <c r="H218" s="149">
        <f t="shared" si="19"/>
        <v>611.06299999999999</v>
      </c>
      <c r="I218" s="177">
        <f t="shared" si="18"/>
        <v>70.892268782774138</v>
      </c>
    </row>
    <row r="219" spans="1:9" ht="31.5" x14ac:dyDescent="0.2">
      <c r="A219" s="139" t="s">
        <v>355</v>
      </c>
      <c r="B219" s="117" t="s">
        <v>4</v>
      </c>
      <c r="C219" s="117" t="s">
        <v>176</v>
      </c>
      <c r="D219" s="117" t="s">
        <v>178</v>
      </c>
      <c r="E219" s="117" t="s">
        <v>261</v>
      </c>
      <c r="F219" s="117"/>
      <c r="G219" s="149">
        <f t="shared" si="19"/>
        <v>861.96</v>
      </c>
      <c r="H219" s="149">
        <f t="shared" si="19"/>
        <v>611.06299999999999</v>
      </c>
      <c r="I219" s="177">
        <f t="shared" si="18"/>
        <v>70.892268782774138</v>
      </c>
    </row>
    <row r="220" spans="1:9" ht="31.5" x14ac:dyDescent="0.2">
      <c r="A220" s="152" t="s">
        <v>395</v>
      </c>
      <c r="B220" s="146" t="s">
        <v>4</v>
      </c>
      <c r="C220" s="146" t="s">
        <v>176</v>
      </c>
      <c r="D220" s="146" t="s">
        <v>178</v>
      </c>
      <c r="E220" s="146" t="s">
        <v>261</v>
      </c>
      <c r="F220" s="146" t="s">
        <v>396</v>
      </c>
      <c r="G220" s="150">
        <v>861.96</v>
      </c>
      <c r="H220" s="150">
        <v>611.06299999999999</v>
      </c>
      <c r="I220" s="177">
        <f t="shared" si="18"/>
        <v>70.892268782774138</v>
      </c>
    </row>
    <row r="221" spans="1:9" ht="31.5" x14ac:dyDescent="0.2">
      <c r="A221" s="179" t="s">
        <v>123</v>
      </c>
      <c r="B221" s="180" t="s">
        <v>4</v>
      </c>
      <c r="C221" s="180" t="s">
        <v>172</v>
      </c>
      <c r="D221" s="180" t="s">
        <v>174</v>
      </c>
      <c r="E221" s="180"/>
      <c r="F221" s="180"/>
      <c r="G221" s="181">
        <f t="shared" ref="G221:H227" si="20">G222</f>
        <v>1070.4000000000001</v>
      </c>
      <c r="H221" s="181">
        <f t="shared" si="20"/>
        <v>747.61452999999995</v>
      </c>
      <c r="I221" s="181">
        <f t="shared" si="18"/>
        <v>69.844406763826598</v>
      </c>
    </row>
    <row r="222" spans="1:9" ht="15.75" x14ac:dyDescent="0.2">
      <c r="A222" s="179" t="s">
        <v>125</v>
      </c>
      <c r="B222" s="180" t="s">
        <v>4</v>
      </c>
      <c r="C222" s="180" t="s">
        <v>172</v>
      </c>
      <c r="D222" s="180" t="s">
        <v>171</v>
      </c>
      <c r="E222" s="180"/>
      <c r="F222" s="180"/>
      <c r="G222" s="181">
        <f t="shared" si="20"/>
        <v>1070.4000000000001</v>
      </c>
      <c r="H222" s="181">
        <f t="shared" si="20"/>
        <v>747.61452999999995</v>
      </c>
      <c r="I222" s="181">
        <f t="shared" si="18"/>
        <v>69.844406763826598</v>
      </c>
    </row>
    <row r="223" spans="1:9" ht="31.5" x14ac:dyDescent="0.2">
      <c r="A223" s="139" t="s">
        <v>303</v>
      </c>
      <c r="B223" s="117" t="s">
        <v>4</v>
      </c>
      <c r="C223" s="117" t="s">
        <v>172</v>
      </c>
      <c r="D223" s="117" t="s">
        <v>171</v>
      </c>
      <c r="E223" s="117" t="s">
        <v>302</v>
      </c>
      <c r="F223" s="117"/>
      <c r="G223" s="149">
        <f t="shared" si="20"/>
        <v>1070.4000000000001</v>
      </c>
      <c r="H223" s="149">
        <f t="shared" si="20"/>
        <v>747.61452999999995</v>
      </c>
      <c r="I223" s="177">
        <f t="shared" si="18"/>
        <v>69.844406763826598</v>
      </c>
    </row>
    <row r="224" spans="1:9" ht="126" x14ac:dyDescent="0.2">
      <c r="A224" s="139" t="s">
        <v>305</v>
      </c>
      <c r="B224" s="117" t="s">
        <v>4</v>
      </c>
      <c r="C224" s="117" t="s">
        <v>172</v>
      </c>
      <c r="D224" s="117" t="s">
        <v>171</v>
      </c>
      <c r="E224" s="117" t="s">
        <v>304</v>
      </c>
      <c r="F224" s="117"/>
      <c r="G224" s="149">
        <f t="shared" si="20"/>
        <v>1070.4000000000001</v>
      </c>
      <c r="H224" s="149">
        <f t="shared" si="20"/>
        <v>747.61452999999995</v>
      </c>
      <c r="I224" s="177">
        <f t="shared" si="18"/>
        <v>69.844406763826598</v>
      </c>
    </row>
    <row r="225" spans="1:9" ht="31.5" x14ac:dyDescent="0.2">
      <c r="A225" s="139" t="s">
        <v>307</v>
      </c>
      <c r="B225" s="117" t="s">
        <v>4</v>
      </c>
      <c r="C225" s="117" t="s">
        <v>172</v>
      </c>
      <c r="D225" s="117" t="s">
        <v>171</v>
      </c>
      <c r="E225" s="117" t="s">
        <v>306</v>
      </c>
      <c r="F225" s="117"/>
      <c r="G225" s="149">
        <f t="shared" si="20"/>
        <v>1070.4000000000001</v>
      </c>
      <c r="H225" s="149">
        <f t="shared" si="20"/>
        <v>747.61452999999995</v>
      </c>
      <c r="I225" s="177">
        <f t="shared" si="18"/>
        <v>69.844406763826598</v>
      </c>
    </row>
    <row r="226" spans="1:9" ht="63" x14ac:dyDescent="0.2">
      <c r="A226" s="139" t="s">
        <v>350</v>
      </c>
      <c r="B226" s="117" t="s">
        <v>4</v>
      </c>
      <c r="C226" s="117" t="s">
        <v>172</v>
      </c>
      <c r="D226" s="117" t="s">
        <v>171</v>
      </c>
      <c r="E226" s="117" t="s">
        <v>349</v>
      </c>
      <c r="F226" s="117"/>
      <c r="G226" s="149">
        <f t="shared" si="20"/>
        <v>1070.4000000000001</v>
      </c>
      <c r="H226" s="149">
        <f t="shared" si="20"/>
        <v>747.61452999999995</v>
      </c>
      <c r="I226" s="177">
        <f t="shared" si="18"/>
        <v>69.844406763826598</v>
      </c>
    </row>
    <row r="227" spans="1:9" ht="47.25" x14ac:dyDescent="0.2">
      <c r="A227" s="139" t="s">
        <v>356</v>
      </c>
      <c r="B227" s="117" t="s">
        <v>4</v>
      </c>
      <c r="C227" s="117" t="s">
        <v>172</v>
      </c>
      <c r="D227" s="117" t="s">
        <v>171</v>
      </c>
      <c r="E227" s="117" t="s">
        <v>262</v>
      </c>
      <c r="F227" s="117"/>
      <c r="G227" s="149">
        <f t="shared" si="20"/>
        <v>1070.4000000000001</v>
      </c>
      <c r="H227" s="149">
        <f t="shared" si="20"/>
        <v>747.61452999999995</v>
      </c>
      <c r="I227" s="177">
        <f t="shared" si="18"/>
        <v>69.844406763826598</v>
      </c>
    </row>
    <row r="228" spans="1:9" ht="63" x14ac:dyDescent="0.2">
      <c r="A228" s="152" t="s">
        <v>393</v>
      </c>
      <c r="B228" s="146" t="s">
        <v>4</v>
      </c>
      <c r="C228" s="146" t="s">
        <v>172</v>
      </c>
      <c r="D228" s="146" t="s">
        <v>171</v>
      </c>
      <c r="E228" s="146" t="s">
        <v>262</v>
      </c>
      <c r="F228" s="146" t="s">
        <v>394</v>
      </c>
      <c r="G228" s="150">
        <v>1070.4000000000001</v>
      </c>
      <c r="H228" s="150">
        <v>747.61452999999995</v>
      </c>
      <c r="I228" s="177">
        <f t="shared" si="18"/>
        <v>69.844406763826598</v>
      </c>
    </row>
    <row r="229" spans="1:9" ht="15.75" x14ac:dyDescent="0.2">
      <c r="A229" s="154" t="s">
        <v>170</v>
      </c>
      <c r="B229" s="114"/>
      <c r="C229" s="114"/>
      <c r="D229" s="114"/>
      <c r="E229" s="114"/>
      <c r="F229" s="114"/>
      <c r="G229" s="148">
        <f>G221+G213+G197+G187+G160+G150+G118+G108+G90+G82+G74+G64+G57+G19+G12+G46</f>
        <v>156307.02576000005</v>
      </c>
      <c r="H229" s="148">
        <f>H221+H213+H197+H187+H160+H150+H118+H108+H90+H82+H74+H64+H57+H19+H12+H46</f>
        <v>122472.42516999999</v>
      </c>
      <c r="I229" s="148">
        <f t="shared" si="18"/>
        <v>78.353755740992071</v>
      </c>
    </row>
    <row r="231" spans="1:9" x14ac:dyDescent="0.2">
      <c r="E231" s="206"/>
      <c r="H231" s="206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workbookViewId="0">
      <selection activeCell="F9" sqref="F9:F10"/>
    </sheetView>
  </sheetViews>
  <sheetFormatPr defaultRowHeight="12.75" x14ac:dyDescent="0.2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87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254" t="s">
        <v>441</v>
      </c>
      <c r="F1" s="254"/>
    </row>
    <row r="2" spans="1:6" ht="15" customHeight="1" x14ac:dyDescent="0.2">
      <c r="B2" s="50"/>
      <c r="D2" s="18"/>
      <c r="E2" s="178" t="s">
        <v>442</v>
      </c>
      <c r="F2" s="178"/>
    </row>
    <row r="3" spans="1:6" ht="15" customHeight="1" x14ac:dyDescent="0.2">
      <c r="E3" s="223" t="s">
        <v>99</v>
      </c>
      <c r="F3" s="223"/>
    </row>
    <row r="4" spans="1:6" ht="15" customHeight="1" x14ac:dyDescent="0.2">
      <c r="E4" s="223" t="s">
        <v>475</v>
      </c>
      <c r="F4" s="223"/>
    </row>
    <row r="5" spans="1:6" ht="12.75" customHeight="1" x14ac:dyDescent="0.2">
      <c r="A5" s="233" t="s">
        <v>364</v>
      </c>
      <c r="B5" s="233"/>
      <c r="C5" s="233"/>
      <c r="D5" s="233"/>
      <c r="E5" s="233"/>
      <c r="F5" s="233"/>
    </row>
    <row r="6" spans="1:6" ht="12.75" customHeight="1" x14ac:dyDescent="0.2">
      <c r="A6" s="233"/>
      <c r="B6" s="233"/>
      <c r="C6" s="233"/>
      <c r="D6" s="233"/>
      <c r="E6" s="233"/>
      <c r="F6" s="233"/>
    </row>
    <row r="7" spans="1:6" ht="24" customHeight="1" x14ac:dyDescent="0.2">
      <c r="A7" s="233"/>
      <c r="B7" s="233"/>
      <c r="C7" s="233"/>
      <c r="D7" s="233"/>
      <c r="E7" s="233"/>
      <c r="F7" s="233"/>
    </row>
    <row r="8" spans="1:6" x14ac:dyDescent="0.2">
      <c r="A8" s="261"/>
      <c r="B8" s="261"/>
      <c r="C8" s="261"/>
      <c r="D8" s="261"/>
      <c r="E8" s="261"/>
      <c r="F8" s="261"/>
    </row>
    <row r="9" spans="1:6" x14ac:dyDescent="0.2">
      <c r="A9" s="255" t="s">
        <v>163</v>
      </c>
      <c r="B9" s="257" t="s">
        <v>164</v>
      </c>
      <c r="C9" s="259" t="s">
        <v>165</v>
      </c>
      <c r="D9" s="260" t="s">
        <v>365</v>
      </c>
      <c r="E9" s="260" t="s">
        <v>474</v>
      </c>
      <c r="F9" s="260" t="s">
        <v>410</v>
      </c>
    </row>
    <row r="10" spans="1:6" s="63" customFormat="1" ht="14.25" x14ac:dyDescent="0.2">
      <c r="A10" s="256"/>
      <c r="B10" s="258"/>
      <c r="C10" s="259"/>
      <c r="D10" s="260"/>
      <c r="E10" s="260"/>
      <c r="F10" s="260"/>
    </row>
    <row r="11" spans="1:6" s="10" customFormat="1" ht="85.5" x14ac:dyDescent="0.2">
      <c r="A11" s="54"/>
      <c r="B11" s="140" t="s">
        <v>366</v>
      </c>
      <c r="C11" s="198"/>
      <c r="D11" s="197">
        <f>D18+D12</f>
        <v>137403.2499</v>
      </c>
      <c r="E11" s="197">
        <f>E18+E12</f>
        <v>109862.00156999999</v>
      </c>
      <c r="F11" s="197">
        <f>E11/D11*100</f>
        <v>79.95589744053062</v>
      </c>
    </row>
    <row r="12" spans="1:6" s="10" customFormat="1" ht="28.5" x14ac:dyDescent="0.2">
      <c r="A12" s="54">
        <v>1</v>
      </c>
      <c r="B12" s="140" t="s">
        <v>321</v>
      </c>
      <c r="C12" s="51"/>
      <c r="D12" s="53">
        <f>SUM(D13:D17)</f>
        <v>90417.675689999989</v>
      </c>
      <c r="E12" s="53">
        <f>SUM(E13:E17)</f>
        <v>75426.327799999999</v>
      </c>
      <c r="F12" s="53">
        <f>E12/D12*100</f>
        <v>83.419892431875468</v>
      </c>
    </row>
    <row r="13" spans="1:6" s="10" customFormat="1" ht="45" x14ac:dyDescent="0.2">
      <c r="A13" s="59" t="s">
        <v>367</v>
      </c>
      <c r="B13" s="141" t="s">
        <v>457</v>
      </c>
      <c r="C13" s="142" t="s">
        <v>20</v>
      </c>
      <c r="D13" s="52">
        <f>'приложение 4.1'!F131</f>
        <v>66087.059689999995</v>
      </c>
      <c r="E13" s="52">
        <f>'приложение 4.1'!G131</f>
        <v>52006.761999999995</v>
      </c>
      <c r="F13" s="52">
        <f>E13/D13*100</f>
        <v>78.694319650401141</v>
      </c>
    </row>
    <row r="14" spans="1:6" s="10" customFormat="1" ht="30" x14ac:dyDescent="0.2">
      <c r="A14" s="59" t="s">
        <v>367</v>
      </c>
      <c r="B14" s="141" t="s">
        <v>323</v>
      </c>
      <c r="C14" s="142" t="s">
        <v>31</v>
      </c>
      <c r="D14" s="52">
        <f>'приложение 4.1'!F107</f>
        <v>3197.2</v>
      </c>
      <c r="E14" s="52">
        <f>'приложение 4.1'!G107</f>
        <v>2717.6157600000001</v>
      </c>
      <c r="F14" s="52">
        <f t="shared" ref="F14:F24" si="0">E14/D14*100</f>
        <v>84.999867383960975</v>
      </c>
    </row>
    <row r="15" spans="1:6" s="10" customFormat="1" ht="45" x14ac:dyDescent="0.2">
      <c r="A15" s="59" t="s">
        <v>368</v>
      </c>
      <c r="B15" s="141" t="s">
        <v>343</v>
      </c>
      <c r="C15" s="142" t="s">
        <v>21</v>
      </c>
      <c r="D15" s="52">
        <f>'приложение 4.1'!F176</f>
        <v>862.93</v>
      </c>
      <c r="E15" s="52">
        <f>'приложение 4.1'!G176</f>
        <v>431.46728999999999</v>
      </c>
      <c r="F15" s="52">
        <f t="shared" si="0"/>
        <v>50.00026537494351</v>
      </c>
    </row>
    <row r="16" spans="1:6" s="10" customFormat="1" ht="60" x14ac:dyDescent="0.2">
      <c r="A16" s="59" t="s">
        <v>369</v>
      </c>
      <c r="B16" s="141" t="s">
        <v>358</v>
      </c>
      <c r="C16" s="142" t="s">
        <v>21</v>
      </c>
      <c r="D16" s="52">
        <f>'приложение 4.1'!F179</f>
        <v>8647.08</v>
      </c>
      <c r="E16" s="52">
        <f>'приложение 4.1'!G179</f>
        <v>8647.07582</v>
      </c>
      <c r="F16" s="52">
        <f t="shared" si="0"/>
        <v>99.999951659982329</v>
      </c>
    </row>
    <row r="17" spans="1:6" s="10" customFormat="1" ht="60" x14ac:dyDescent="0.2">
      <c r="A17" s="59" t="s">
        <v>370</v>
      </c>
      <c r="B17" s="141" t="s">
        <v>361</v>
      </c>
      <c r="C17" s="142" t="s">
        <v>21</v>
      </c>
      <c r="D17" s="52">
        <f>'приложение 4.1'!F182</f>
        <v>11623.406000000001</v>
      </c>
      <c r="E17" s="52">
        <f>'приложение 4.1'!G182</f>
        <v>11623.406929999999</v>
      </c>
      <c r="F17" s="52">
        <f t="shared" si="0"/>
        <v>100.00000800109707</v>
      </c>
    </row>
    <row r="18" spans="1:6" s="10" customFormat="1" ht="14.25" x14ac:dyDescent="0.2">
      <c r="A18" s="54">
        <v>2</v>
      </c>
      <c r="B18" s="140" t="s">
        <v>385</v>
      </c>
      <c r="C18" s="143"/>
      <c r="D18" s="53">
        <f>SUM(D19:D24)</f>
        <v>46985.574209999999</v>
      </c>
      <c r="E18" s="53">
        <f>SUM(E19:E24)</f>
        <v>34435.673770000001</v>
      </c>
      <c r="F18" s="53">
        <f t="shared" si="0"/>
        <v>73.289885989455499</v>
      </c>
    </row>
    <row r="19" spans="1:6" ht="45" x14ac:dyDescent="0.2">
      <c r="A19" s="59" t="s">
        <v>371</v>
      </c>
      <c r="B19" s="14" t="s">
        <v>372</v>
      </c>
      <c r="C19" s="55" t="s">
        <v>19</v>
      </c>
      <c r="D19" s="52">
        <f>'приложение 4.1'!F109</f>
        <v>805</v>
      </c>
      <c r="E19" s="52">
        <f>'приложение 4.1'!G109</f>
        <v>248</v>
      </c>
      <c r="F19" s="52">
        <f>E19/D19*100</f>
        <v>30.807453416149066</v>
      </c>
    </row>
    <row r="20" spans="1:6" ht="30" x14ac:dyDescent="0.2">
      <c r="A20" s="59" t="s">
        <v>373</v>
      </c>
      <c r="B20" s="14" t="s">
        <v>374</v>
      </c>
      <c r="C20" s="55" t="s">
        <v>43</v>
      </c>
      <c r="D20" s="52">
        <f>'приложение 4.1'!F83</f>
        <v>200</v>
      </c>
      <c r="E20" s="52">
        <f>'приложение 4.1'!G83</f>
        <v>9.5</v>
      </c>
      <c r="F20" s="52">
        <f t="shared" si="0"/>
        <v>4.75</v>
      </c>
    </row>
    <row r="21" spans="1:6" s="58" customFormat="1" ht="60" x14ac:dyDescent="0.25">
      <c r="A21" s="59" t="s">
        <v>375</v>
      </c>
      <c r="B21" s="56" t="s">
        <v>376</v>
      </c>
      <c r="C21" s="55" t="s">
        <v>464</v>
      </c>
      <c r="D21" s="52">
        <f>'приложение 4.1'!F97+'приложение 4.1'!F99+'приложение 4.1'!F101+'приложение 4.1'!F147+'приложение 4.1'!F162+'приложение 4.1'!F166+'приложение 4.1'!F168+'приложение 4.1'!F171+'приложение 4.1'!F173</f>
        <v>32111.27521</v>
      </c>
      <c r="E21" s="52">
        <f>'приложение 4.1'!G97+'приложение 4.1'!G99+'приложение 4.1'!G101+'приложение 4.1'!G147+'приложение 4.1'!G162+'приложение 4.1'!G166+'приложение 4.1'!G168+'приложение 4.1'!G171+'приложение 4.1'!G173</f>
        <v>24625.95405</v>
      </c>
      <c r="F21" s="52">
        <f t="shared" si="0"/>
        <v>76.68943039151263</v>
      </c>
    </row>
    <row r="22" spans="1:6" ht="60" x14ac:dyDescent="0.2">
      <c r="A22" s="59" t="s">
        <v>377</v>
      </c>
      <c r="B22" s="14" t="s">
        <v>378</v>
      </c>
      <c r="C22" s="55" t="s">
        <v>166</v>
      </c>
      <c r="D22" s="71">
        <f>'приложение 4.1'!F196+'приложение 4.1'!F228</f>
        <v>12998.628999999999</v>
      </c>
      <c r="E22" s="71">
        <f>'приложение 4.1'!G196+'приложение 4.1'!G228</f>
        <v>9027.5317599999998</v>
      </c>
      <c r="F22" s="52">
        <f t="shared" si="0"/>
        <v>69.449876290799594</v>
      </c>
    </row>
    <row r="23" spans="1:6" ht="30" x14ac:dyDescent="0.25">
      <c r="A23" s="59" t="s">
        <v>379</v>
      </c>
      <c r="B23" s="57" t="s">
        <v>380</v>
      </c>
      <c r="C23" s="23" t="s">
        <v>22</v>
      </c>
      <c r="D23" s="71">
        <f>'приложение 4.1'!F185</f>
        <v>860.67</v>
      </c>
      <c r="E23" s="71">
        <f>'приложение 4.1'!G185</f>
        <v>524.68795999999998</v>
      </c>
      <c r="F23" s="52">
        <f t="shared" si="0"/>
        <v>60.962733684222755</v>
      </c>
    </row>
    <row r="24" spans="1:6" ht="78.75" x14ac:dyDescent="0.2">
      <c r="A24" s="59" t="s">
        <v>381</v>
      </c>
      <c r="B24" s="60" t="s">
        <v>382</v>
      </c>
      <c r="C24" s="61" t="s">
        <v>31</v>
      </c>
      <c r="D24" s="144">
        <f>'приложение 4.1'!F102</f>
        <v>10</v>
      </c>
      <c r="E24" s="144">
        <f>'приложение 4.1'!G102</f>
        <v>0</v>
      </c>
      <c r="F24" s="52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2022-11-28T11:59:35Z</cp:lastPrinted>
  <dcterms:created xsi:type="dcterms:W3CDTF">1996-10-08T23:32:33Z</dcterms:created>
  <dcterms:modified xsi:type="dcterms:W3CDTF">2022-11-28T12:07:59Z</dcterms:modified>
</cp:coreProperties>
</file>