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бюджет 2021-2023\бюджет для публикации\бюджет2021-2023\"/>
    </mc:Choice>
  </mc:AlternateContent>
  <xr:revisionPtr revIDLastSave="0" documentId="13_ncr:1_{91F1EA5A-8863-44D1-8574-5C9FB3CE33A7}" xr6:coauthVersionLast="45" xr6:coauthVersionMax="45" xr10:uidLastSave="{00000000-0000-0000-0000-000000000000}"/>
  <bookViews>
    <workbookView xWindow="-120" yWindow="-120" windowWidth="21840" windowHeight="13140" firstSheet="5" activeTab="9" xr2:uid="{00000000-000D-0000-FFFF-FFFF00000000}"/>
  </bookViews>
  <sheets>
    <sheet name="ПРИЛОЖЕНИЕ 2" sheetId="14" r:id="rId1"/>
    <sheet name="приложение 2 с КЦ" sheetId="22" r:id="rId2"/>
    <sheet name="ПРИЛОЖЕНИЕ 3" sheetId="16" r:id="rId3"/>
    <sheet name="ПРИЛОЖЕНИЕ 6" sheetId="17" r:id="rId4"/>
    <sheet name="ПРИЛОЖЕНИЕ 6.1." sheetId="13" r:id="rId5"/>
    <sheet name="ПРИЛОЖЕНИЕ 7" sheetId="15" r:id="rId6"/>
    <sheet name="ПРИЛОЖЕНИЕ 9" sheetId="18" r:id="rId7"/>
    <sheet name="ПРИЛОЖЕНИЕ 10" sheetId="19" r:id="rId8"/>
    <sheet name="ПРИЛОЖЕНИЕ 11" sheetId="20" r:id="rId9"/>
    <sheet name="ПРИЛОЖЕНИЕ 12" sheetId="21" r:id="rId10"/>
  </sheets>
  <definedNames>
    <definedName name="_xlnm._FilterDatabase" localSheetId="4" hidden="1">'ПРИЛОЖЕНИЕ 6.1.'!$A$12:$H$118</definedName>
    <definedName name="_xlnm._FilterDatabase" localSheetId="5" hidden="1">'ПРИЛОЖЕНИЕ 7'!$A$18:$H$122</definedName>
    <definedName name="BFT_Print_Titles" localSheetId="4">'ПРИЛОЖЕНИЕ 6.1.'!$8:$10</definedName>
    <definedName name="_xlnm.Print_Titles" localSheetId="4">'ПРИЛОЖЕНИЕ 6.1.'!$8:$10</definedName>
  </definedNames>
  <calcPr calcId="191029"/>
</workbook>
</file>

<file path=xl/calcChain.xml><?xml version="1.0" encoding="utf-8"?>
<calcChain xmlns="http://schemas.openxmlformats.org/spreadsheetml/2006/main">
  <c r="G86" i="13" l="1"/>
  <c r="H86" i="13"/>
  <c r="F18" i="15" l="1"/>
  <c r="E43" i="22" l="1"/>
  <c r="E33" i="22"/>
  <c r="F32" i="22"/>
  <c r="E32" i="22"/>
  <c r="C32" i="22"/>
  <c r="F46" i="22"/>
  <c r="E46" i="22"/>
  <c r="C46" i="22"/>
  <c r="F43" i="22"/>
  <c r="C43" i="22"/>
  <c r="C33" i="22"/>
  <c r="F33" i="22"/>
  <c r="E31" i="22"/>
  <c r="E30" i="22" s="1"/>
  <c r="F27" i="22"/>
  <c r="F26" i="22" s="1"/>
  <c r="E27" i="22"/>
  <c r="E26" i="22" s="1"/>
  <c r="C27" i="22"/>
  <c r="C26" i="22" s="1"/>
  <c r="F24" i="22"/>
  <c r="E24" i="22"/>
  <c r="E21" i="22" s="1"/>
  <c r="C24" i="22"/>
  <c r="F22" i="22"/>
  <c r="E22" i="22"/>
  <c r="C22" i="22"/>
  <c r="C21" i="22" s="1"/>
  <c r="F19" i="22"/>
  <c r="E19" i="22"/>
  <c r="C19" i="22"/>
  <c r="F17" i="22"/>
  <c r="E17" i="22"/>
  <c r="C17" i="22"/>
  <c r="F14" i="22"/>
  <c r="E14" i="22"/>
  <c r="C14" i="22"/>
  <c r="F12" i="22"/>
  <c r="E12" i="22"/>
  <c r="C12" i="22"/>
  <c r="F21" i="22" l="1"/>
  <c r="F11" i="22"/>
  <c r="F10" i="22" s="1"/>
  <c r="F48" i="22" s="1"/>
  <c r="E11" i="22"/>
  <c r="E10" i="22" s="1"/>
  <c r="E48" i="22" s="1"/>
  <c r="C11" i="22"/>
  <c r="C10" i="22" s="1"/>
  <c r="F31" i="22"/>
  <c r="F30" i="22" s="1"/>
  <c r="C31" i="22"/>
  <c r="C30" i="22" s="1"/>
  <c r="C35" i="14"/>
  <c r="C48" i="22" l="1"/>
  <c r="D25" i="17"/>
  <c r="F67" i="15"/>
  <c r="E10" i="17" l="1"/>
  <c r="F10" i="17"/>
  <c r="G73" i="13" l="1"/>
  <c r="F34" i="17" l="1"/>
  <c r="E34" i="17"/>
  <c r="D34" i="17"/>
  <c r="F33" i="17"/>
  <c r="E33" i="17"/>
  <c r="D33" i="17"/>
  <c r="H56" i="15" l="1"/>
  <c r="G75" i="15"/>
  <c r="E27" i="17" s="1"/>
  <c r="F22" i="17" l="1"/>
  <c r="J16" i="21"/>
  <c r="I16" i="21"/>
  <c r="H16" i="21"/>
  <c r="G16" i="21"/>
  <c r="F16" i="21"/>
  <c r="E17" i="18"/>
  <c r="D17" i="18"/>
  <c r="C17" i="18"/>
  <c r="E32" i="17" l="1"/>
  <c r="D32" i="17"/>
  <c r="F32" i="17"/>
  <c r="D39" i="17"/>
  <c r="F37" i="17"/>
  <c r="D37" i="17"/>
  <c r="F35" i="17"/>
  <c r="E35" i="17"/>
  <c r="D35" i="17"/>
  <c r="F28" i="17"/>
  <c r="E28" i="17"/>
  <c r="D28" i="17"/>
  <c r="F21" i="17"/>
  <c r="F18" i="17"/>
  <c r="E18" i="17"/>
  <c r="D18" i="17"/>
  <c r="D21" i="16"/>
  <c r="C13" i="16"/>
  <c r="E13" i="16"/>
  <c r="E21" i="16" s="1"/>
  <c r="D13" i="16"/>
  <c r="E37" i="17" l="1"/>
  <c r="D38" i="17"/>
  <c r="F38" i="17"/>
  <c r="H62" i="13"/>
  <c r="O16" i="21" s="1"/>
  <c r="H75" i="15"/>
  <c r="F27" i="17" s="1"/>
  <c r="F15" i="13"/>
  <c r="H15" i="13"/>
  <c r="F75" i="15"/>
  <c r="D27" i="17" s="1"/>
  <c r="F93" i="15"/>
  <c r="G46" i="15"/>
  <c r="E17" i="17" s="1"/>
  <c r="E16" i="17" s="1"/>
  <c r="H46" i="15"/>
  <c r="F17" i="17" s="1"/>
  <c r="F16" i="17" s="1"/>
  <c r="F46" i="15"/>
  <c r="D17" i="17" s="1"/>
  <c r="D16" i="17" s="1"/>
  <c r="G93" i="15"/>
  <c r="H93" i="15"/>
  <c r="G40" i="15"/>
  <c r="G39" i="15" s="1"/>
  <c r="H40" i="15"/>
  <c r="H39" i="15" s="1"/>
  <c r="F40" i="15"/>
  <c r="F39" i="15" s="1"/>
  <c r="F39" i="17" l="1"/>
  <c r="E39" i="17"/>
  <c r="E38" i="17"/>
  <c r="G43" i="13"/>
  <c r="G42" i="13" s="1"/>
  <c r="H43" i="13"/>
  <c r="H42" i="13" s="1"/>
  <c r="F43" i="13"/>
  <c r="F42" i="13" s="1"/>
  <c r="G39" i="13"/>
  <c r="H39" i="13"/>
  <c r="G32" i="13"/>
  <c r="H32" i="13"/>
  <c r="F32" i="13"/>
  <c r="F78" i="13"/>
  <c r="F62" i="13" s="1"/>
  <c r="L16" i="21" s="1"/>
  <c r="F121" i="15"/>
  <c r="F120" i="15" s="1"/>
  <c r="F119" i="15" s="1"/>
  <c r="H121" i="15"/>
  <c r="H120" i="15" s="1"/>
  <c r="H119" i="15" s="1"/>
  <c r="G121" i="15"/>
  <c r="G120" i="15" s="1"/>
  <c r="G119" i="15" s="1"/>
  <c r="H116" i="15"/>
  <c r="H115" i="15" s="1"/>
  <c r="G116" i="15"/>
  <c r="G115" i="15" s="1"/>
  <c r="F116" i="15"/>
  <c r="F115" i="15" s="1"/>
  <c r="F114" i="15"/>
  <c r="H102" i="15"/>
  <c r="H101" i="15" s="1"/>
  <c r="G102" i="15"/>
  <c r="H92" i="15"/>
  <c r="H91" i="15" s="1"/>
  <c r="G92" i="15"/>
  <c r="G91" i="15" s="1"/>
  <c r="F92" i="15"/>
  <c r="F91" i="15" s="1"/>
  <c r="H87" i="15"/>
  <c r="H86" i="15" s="1"/>
  <c r="G87" i="15"/>
  <c r="G86" i="15" s="1"/>
  <c r="F87" i="15"/>
  <c r="F86" i="15" s="1"/>
  <c r="F74" i="15"/>
  <c r="H72" i="15"/>
  <c r="F26" i="17" s="1"/>
  <c r="G72" i="15"/>
  <c r="E26" i="17" s="1"/>
  <c r="H67" i="15"/>
  <c r="F25" i="17" s="1"/>
  <c r="G67" i="15"/>
  <c r="E25" i="17" s="1"/>
  <c r="H63" i="15"/>
  <c r="H55" i="15" s="1"/>
  <c r="G63" i="15"/>
  <c r="F63" i="15"/>
  <c r="F56" i="15"/>
  <c r="D22" i="17" s="1"/>
  <c r="D21" i="17" s="1"/>
  <c r="G56" i="15"/>
  <c r="E22" i="17" s="1"/>
  <c r="E21" i="17" s="1"/>
  <c r="H52" i="15"/>
  <c r="G52" i="15"/>
  <c r="F52" i="15"/>
  <c r="H50" i="15"/>
  <c r="G50" i="15"/>
  <c r="F50" i="15"/>
  <c r="H45" i="15"/>
  <c r="G45" i="15"/>
  <c r="F45" i="15"/>
  <c r="H43" i="15"/>
  <c r="H42" i="15" s="1"/>
  <c r="G43" i="15"/>
  <c r="G42" i="15" s="1"/>
  <c r="F43" i="15"/>
  <c r="F42" i="15" s="1"/>
  <c r="H35" i="15"/>
  <c r="G35" i="15"/>
  <c r="F35" i="15"/>
  <c r="D13" i="17" s="1"/>
  <c r="D10" i="17" s="1"/>
  <c r="H18" i="15"/>
  <c r="G18" i="15"/>
  <c r="H16" i="15"/>
  <c r="G16" i="15"/>
  <c r="F16" i="15"/>
  <c r="F72" i="15" l="1"/>
  <c r="D26" i="17" s="1"/>
  <c r="D24" i="17" s="1"/>
  <c r="F24" i="17"/>
  <c r="G101" i="15"/>
  <c r="E31" i="17"/>
  <c r="E30" i="17" s="1"/>
  <c r="E24" i="17"/>
  <c r="F31" i="17"/>
  <c r="F30" i="17" s="1"/>
  <c r="F102" i="15"/>
  <c r="H49" i="15"/>
  <c r="F55" i="15"/>
  <c r="H66" i="15"/>
  <c r="G66" i="15"/>
  <c r="G55" i="15"/>
  <c r="F49" i="15"/>
  <c r="G49" i="15"/>
  <c r="F15" i="15"/>
  <c r="G100" i="15"/>
  <c r="H15" i="15"/>
  <c r="G15" i="15"/>
  <c r="F66" i="15"/>
  <c r="H100" i="15"/>
  <c r="F40" i="17" l="1"/>
  <c r="E40" i="17"/>
  <c r="F101" i="15"/>
  <c r="F14" i="15"/>
  <c r="F98" i="15" s="1"/>
  <c r="H14" i="15"/>
  <c r="H98" i="15" s="1"/>
  <c r="G14" i="15"/>
  <c r="G13" i="15" s="1"/>
  <c r="F100" i="15" l="1"/>
  <c r="F13" i="15" s="1"/>
  <c r="D31" i="17"/>
  <c r="D30" i="17" s="1"/>
  <c r="D40" i="17" s="1"/>
  <c r="H13" i="15"/>
  <c r="G98" i="15"/>
  <c r="D35" i="14"/>
  <c r="D33" i="14" s="1"/>
  <c r="G105" i="13" l="1"/>
  <c r="H105" i="13"/>
  <c r="F105" i="13"/>
  <c r="C41" i="14" l="1"/>
  <c r="E40" i="14"/>
  <c r="D40" i="14"/>
  <c r="E37" i="14"/>
  <c r="D37" i="14"/>
  <c r="C37" i="14"/>
  <c r="E35" i="14"/>
  <c r="E33" i="14" s="1"/>
  <c r="C33" i="14"/>
  <c r="E32" i="14"/>
  <c r="D32" i="14"/>
  <c r="C32" i="14"/>
  <c r="E27" i="14"/>
  <c r="E26" i="14" s="1"/>
  <c r="D27" i="14"/>
  <c r="D26" i="14" s="1"/>
  <c r="C27" i="14"/>
  <c r="C26" i="14" s="1"/>
  <c r="E24" i="14"/>
  <c r="D24" i="14"/>
  <c r="C24" i="14"/>
  <c r="E22" i="14"/>
  <c r="D22" i="14"/>
  <c r="C22" i="14"/>
  <c r="E19" i="14"/>
  <c r="D19" i="14"/>
  <c r="C19" i="14"/>
  <c r="E17" i="14"/>
  <c r="D17" i="14"/>
  <c r="C17" i="14"/>
  <c r="E14" i="14"/>
  <c r="D14" i="14"/>
  <c r="C14" i="14"/>
  <c r="E12" i="14"/>
  <c r="D12" i="14"/>
  <c r="C12" i="14"/>
  <c r="E31" i="14" l="1"/>
  <c r="E30" i="14" s="1"/>
  <c r="D31" i="14"/>
  <c r="C40" i="14"/>
  <c r="C31" i="14" s="1"/>
  <c r="C30" i="14" s="1"/>
  <c r="C42" i="14" s="1"/>
  <c r="E21" i="14"/>
  <c r="E11" i="14" s="1"/>
  <c r="E10" i="14" s="1"/>
  <c r="D21" i="14"/>
  <c r="D11" i="14" s="1"/>
  <c r="D10" i="14" s="1"/>
  <c r="C21" i="14"/>
  <c r="C11" i="14" s="1"/>
  <c r="C10" i="14" s="1"/>
  <c r="D30" i="14"/>
  <c r="G62" i="13"/>
  <c r="N16" i="21" s="1"/>
  <c r="E42" i="14" l="1"/>
  <c r="D42" i="14"/>
  <c r="H49" i="13" l="1"/>
  <c r="G49" i="13"/>
  <c r="F49" i="13"/>
  <c r="F46" i="13" l="1"/>
  <c r="F90" i="13" l="1"/>
  <c r="F86" i="13" s="1"/>
  <c r="F40" i="13"/>
  <c r="F39" i="13" s="1"/>
  <c r="F55" i="13"/>
  <c r="L14" i="21" l="1"/>
  <c r="F58" i="13"/>
  <c r="L15" i="21" s="1"/>
  <c r="G102" i="13" l="1"/>
  <c r="H102" i="13"/>
  <c r="F102" i="13"/>
  <c r="H116" i="13"/>
  <c r="O20" i="21" s="1"/>
  <c r="F52" i="13" l="1"/>
  <c r="G116" i="13"/>
  <c r="N20" i="21" s="1"/>
  <c r="F116" i="13"/>
  <c r="L20" i="21" s="1"/>
  <c r="H114" i="13"/>
  <c r="O19" i="21" s="1"/>
  <c r="G114" i="13"/>
  <c r="F114" i="13"/>
  <c r="L19" i="21" s="1"/>
  <c r="H110" i="13"/>
  <c r="O18" i="21" s="1"/>
  <c r="G110" i="13"/>
  <c r="N18" i="21" s="1"/>
  <c r="F110" i="13"/>
  <c r="L18" i="21" s="1"/>
  <c r="H108" i="13"/>
  <c r="G108" i="13"/>
  <c r="F108" i="13"/>
  <c r="H101" i="13"/>
  <c r="G101" i="13"/>
  <c r="F101" i="13"/>
  <c r="H94" i="13"/>
  <c r="G94" i="13"/>
  <c r="F94" i="13"/>
  <c r="H58" i="13"/>
  <c r="O15" i="21" s="1"/>
  <c r="G58" i="13"/>
  <c r="N15" i="21" s="1"/>
  <c r="H55" i="13"/>
  <c r="O14" i="21" s="1"/>
  <c r="G55" i="13"/>
  <c r="N14" i="21" s="1"/>
  <c r="H52" i="13"/>
  <c r="G52" i="13"/>
  <c r="H48" i="13"/>
  <c r="G48" i="13"/>
  <c r="F48" i="13"/>
  <c r="H46" i="13"/>
  <c r="H45" i="13" s="1"/>
  <c r="H12" i="13" s="1"/>
  <c r="G46" i="13"/>
  <c r="G45" i="13" s="1"/>
  <c r="F45" i="13"/>
  <c r="G15" i="13"/>
  <c r="H13" i="13"/>
  <c r="G13" i="13"/>
  <c r="F13" i="13"/>
  <c r="N19" i="21" l="1"/>
  <c r="M19" i="21"/>
  <c r="G12" i="13"/>
  <c r="G11" i="13" s="1"/>
  <c r="F12" i="13"/>
  <c r="F11" i="13" s="1"/>
  <c r="F85" i="13"/>
  <c r="H11" i="13"/>
  <c r="H85" i="13"/>
  <c r="G85" i="13"/>
  <c r="N17" i="21" l="1"/>
  <c r="M13" i="21" s="1"/>
  <c r="H54" i="13"/>
  <c r="O17" i="21"/>
  <c r="L17" i="21"/>
  <c r="F54" i="13"/>
  <c r="L13" i="21" s="1"/>
  <c r="G54" i="13"/>
  <c r="N13" i="21" s="1"/>
  <c r="H118" i="13" l="1"/>
  <c r="G118" i="13"/>
  <c r="O13" i="21"/>
  <c r="F118" i="13"/>
  <c r="C21" i="16"/>
</calcChain>
</file>

<file path=xl/sharedStrings.xml><?xml version="1.0" encoding="utf-8"?>
<sst xmlns="http://schemas.openxmlformats.org/spreadsheetml/2006/main" count="1466" uniqueCount="476">
  <si>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</si>
  <si>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</si>
  <si>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</si>
  <si>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</si>
  <si>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</si>
  <si>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</si>
  <si>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</si>
  <si>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</si>
  <si>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</si>
  <si>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</si>
  <si>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</si>
  <si>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</si>
  <si>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</si>
  <si>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</si>
  <si>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</si>
  <si>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</si>
  <si>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</si>
  <si>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</si>
  <si>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</si>
  <si>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</si>
  <si>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</si>
  <si>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</si>
  <si>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</si>
  <si>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</si>
  <si>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</si>
  <si>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</si>
  <si>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</si>
  <si>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</si>
  <si>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</si>
  <si>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</si>
  <si>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</si>
  <si>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</si>
  <si>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0309</t>
  </si>
  <si>
    <t>0412</t>
  </si>
  <si>
    <t>0501</t>
  </si>
  <si>
    <t>0503</t>
  </si>
  <si>
    <t>0707</t>
  </si>
  <si>
    <t>0800</t>
  </si>
  <si>
    <t>0801</t>
  </si>
  <si>
    <t>111</t>
  </si>
  <si>
    <t>1001</t>
  </si>
  <si>
    <t>321</t>
  </si>
  <si>
    <t>ВСЕГО:</t>
  </si>
  <si>
    <t>Непрограммная часть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</si>
  <si>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</si>
  <si>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СОЦИАЛЬНАЯ ПОЛИТИКА</t>
  </si>
  <si>
    <t>1000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</si>
  <si>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</si>
  <si>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0300</t>
  </si>
  <si>
    <t>0409</t>
  </si>
  <si>
    <t>Подпрограмма 2 ."Обеспечение безопасности на территории Пудомягского сельского поселения"</t>
  </si>
  <si>
    <t>6180011050</t>
  </si>
  <si>
    <t>6100000000</t>
  </si>
  <si>
    <t>6170011020</t>
  </si>
  <si>
    <t>6180011030</t>
  </si>
  <si>
    <t>6200000000</t>
  </si>
  <si>
    <t>6290015020</t>
  </si>
  <si>
    <t>6290015280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</si>
  <si>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</si>
  <si>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</si>
  <si>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</si>
  <si>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119</t>
  </si>
  <si>
    <t>129</t>
  </si>
  <si>
    <t>Главный бухгалтер</t>
  </si>
  <si>
    <t>Уплата почих налогов, сборов</t>
  </si>
  <si>
    <t>Закупка товаров, работ,услуг в сфере информационно-коммуникационных технологий</t>
  </si>
  <si>
    <t>Уплата иных платежей</t>
  </si>
  <si>
    <t>242</t>
  </si>
  <si>
    <t>852</t>
  </si>
  <si>
    <t>853</t>
  </si>
  <si>
    <t>112</t>
  </si>
  <si>
    <t>НАЦИОНАЛЬНАЯ ОБОРОНА</t>
  </si>
  <si>
    <t>0203</t>
  </si>
  <si>
    <t>6290051180</t>
  </si>
  <si>
    <t>6290017110</t>
  </si>
  <si>
    <t>0502</t>
  </si>
  <si>
    <t>4. Мероприятия по обеспечению деятельности подведомственных учреждений культуры</t>
  </si>
  <si>
    <t>Подпрограмма 4.Развитие культуры и спорта,организация праздничных мероприятий на территории Пудомягского сельского поселения</t>
  </si>
  <si>
    <t>0700</t>
  </si>
  <si>
    <t>Подпрограмма 5."Развитие молодежной политики на территории Пудомягского сельского поселения</t>
  </si>
  <si>
    <t>Подпрограмма 6: "Формирование комфортной городской среды на территории Пудомягского сельского поселения</t>
  </si>
  <si>
    <t>5.2. Взносы по обязательному страхованию на выплаты по оплате труда временно олпачиваемых рабочих мест в рамках подпрограммы</t>
  </si>
  <si>
    <t>5.3 Проведение мероприятий для детей и молодежи</t>
  </si>
  <si>
    <t>6170011040</t>
  </si>
  <si>
    <t>Иные выплаты персоналу государственных (муниципальных) органов, за исключением фонда оплаты труда</t>
  </si>
  <si>
    <t>122</t>
  </si>
  <si>
    <t>Премии и гранты</t>
  </si>
  <si>
    <t>350</t>
  </si>
  <si>
    <t>6180015070</t>
  </si>
  <si>
    <t>6290016271</t>
  </si>
  <si>
    <t>5.1 Комплексные меры по профилактике и безопасности несовершеннолетних</t>
  </si>
  <si>
    <t>0314</t>
  </si>
  <si>
    <t>Пенсионное обеспечение</t>
  </si>
  <si>
    <t>1.1. Комплексные кадастровые работы</t>
  </si>
  <si>
    <t>1.2. Мероприятия в рамках поддержки малого и среднего бизнеса</t>
  </si>
  <si>
    <t>6.1. Мероприятия в области благоустройства в рамках подпрограммы "Комфортная среда"</t>
  </si>
  <si>
    <t>1102</t>
  </si>
  <si>
    <t>0611</t>
  </si>
  <si>
    <t>2022 Прогнозируемый год</t>
  </si>
  <si>
    <t>2.1.Предупреждение и ликвидация последствийчрезвычайных ситуаций и стихийных бедствий природного и техногенного характера</t>
  </si>
  <si>
    <t>2.2.Мероприятия по обеспечению первичных мер пожарной безопасности</t>
  </si>
  <si>
    <t>2.3.Профилактика терроризма и экстремизма</t>
  </si>
  <si>
    <t>Иные межбюджетные трансферты</t>
  </si>
  <si>
    <t>0106</t>
  </si>
  <si>
    <t>6290013020</t>
  </si>
  <si>
    <t>540</t>
  </si>
  <si>
    <t>6290013150</t>
  </si>
  <si>
    <t>6290013060</t>
  </si>
  <si>
    <t>6290000000</t>
  </si>
  <si>
    <t>Подпрограмма 7: "Формирование законопослушного поведения участников дорожного движения в муниципальном образовании «Пудомягское сельское  поселение"</t>
  </si>
  <si>
    <t>7Ц.7.00.19280</t>
  </si>
  <si>
    <t>6290013010</t>
  </si>
  <si>
    <t>6290013030</t>
  </si>
  <si>
    <t>6290013070</t>
  </si>
  <si>
    <t>6180071340</t>
  </si>
  <si>
    <t>7Ц.1.00.19100</t>
  </si>
  <si>
    <t>7Ц.1.00.15510</t>
  </si>
  <si>
    <t>6290015200</t>
  </si>
  <si>
    <t>7Ц.3.00.16400</t>
  </si>
  <si>
    <t>7Ц.3.00.15380</t>
  </si>
  <si>
    <t>7Ц.3.00.15400</t>
  </si>
  <si>
    <t>7Ц.3.00.15420</t>
  </si>
  <si>
    <t>7Ц.3.00.S4660</t>
  </si>
  <si>
    <t>7Ц.6.00.18932</t>
  </si>
  <si>
    <t>7Ц.2.00.15100</t>
  </si>
  <si>
    <t>7Ц.2.00.15120</t>
  </si>
  <si>
    <t>7Ц.2.00.15690</t>
  </si>
  <si>
    <t>7Ц</t>
  </si>
  <si>
    <t>7Ц.1</t>
  </si>
  <si>
    <t>7Ц.2</t>
  </si>
  <si>
    <t>7Ц.3</t>
  </si>
  <si>
    <t>3.1.Перечисление ежемесячных взносов в фонд капитального ремонта</t>
  </si>
  <si>
    <t>7Ц.3.00.15390</t>
  </si>
  <si>
    <t>7Ц.3.00.S0140</t>
  </si>
  <si>
    <t>7Ц.7.00.19284</t>
  </si>
  <si>
    <t>7.1.Прочая закупка товаров,работ и услуг для обеспечения государственных (муниципальных) нужд</t>
  </si>
  <si>
    <t>7Ц.3.00S4770</t>
  </si>
  <si>
    <t>4.1.Охрана семьи и детства</t>
  </si>
  <si>
    <t>1004</t>
  </si>
  <si>
    <t>7Ц.4.00.12500</t>
  </si>
  <si>
    <t xml:space="preserve">4.2.Фонд оплаты труда казенных учреждений </t>
  </si>
  <si>
    <t>4.3.Взносы по обязательному социальному страхованию на выплатыпо оплате труда и иные выплаты работникам казенных учреждений</t>
  </si>
  <si>
    <t>4.4. Мероприятия в области информационно-коммуникационных технологий</t>
  </si>
  <si>
    <t>4.5.Иные выплаты персоналу казенных учреждений</t>
  </si>
  <si>
    <t>4.6.Прочая закупка товаров,работ и услуг для обеспечения государственных (муниципальных) нужд</t>
  </si>
  <si>
    <t>7Ц.4.00.12600</t>
  </si>
  <si>
    <t>7Ц.4.00.15630</t>
  </si>
  <si>
    <t>7Ц.4</t>
  </si>
  <si>
    <t>7Ц40000000</t>
  </si>
  <si>
    <t>7Ц400S360</t>
  </si>
  <si>
    <t>7Ц40015340</t>
  </si>
  <si>
    <t>7Ц.5</t>
  </si>
  <si>
    <t>7Ц.5.00.18660</t>
  </si>
  <si>
    <t>7Ц.5.00.15230</t>
  </si>
  <si>
    <t>7Ц.6.00.00000</t>
  </si>
  <si>
    <t xml:space="preserve">7Ц3 00L4970 </t>
  </si>
  <si>
    <t>322</t>
  </si>
  <si>
    <t>О.Р. Мороз</t>
  </si>
  <si>
    <t>7Ц.3.00S4790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</si>
  <si>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на  2021 год и плановый период 2022-2023 гг</t>
  </si>
  <si>
    <t xml:space="preserve">2021       </t>
  </si>
  <si>
    <t>2023 Прогнозируемый год</t>
  </si>
  <si>
    <t>Код дохода по КД</t>
  </si>
  <si>
    <t>Бюджет Пудомягского сельского поселения на плановый 2021 год</t>
  </si>
  <si>
    <t>Бюджет Пудомягского сельского поселения на плановый 2022 год</t>
  </si>
  <si>
    <t>Бюджет Пудомягского сельского поселения на плановый 2023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</si>
  <si>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</si>
  <si>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</si>
  <si>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</si>
  <si>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</si>
  <si>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</si>
  <si>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</si>
  <si>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</si>
  <si>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</si>
  <si>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</si>
  <si>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</si>
  <si>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</si>
  <si>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</si>
  <si>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</si>
  <si>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</si>
  <si>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</si>
  <si>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</si>
  <si>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</si>
  <si>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</si>
  <si>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</si>
  <si>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</si>
  <si>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</si>
  <si>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</si>
  <si>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</si>
  <si>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</si>
  <si>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</si>
  <si>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</si>
  <si>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</si>
  <si>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</si>
  <si>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</si>
  <si>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</si>
  <si>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</si>
  <si>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</si>
  <si>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</si>
  <si>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</si>
  <si>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</si>
  <si>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</si>
  <si>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</si>
  <si>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611 2 02 20216 10 0000 150</t>
  </si>
  <si>
    <t>Субсидии на капитальный ремонт и ремонт автомобильных дорог общего пользования местного значения</t>
  </si>
  <si>
    <t>611 2 02 29999 10 0000 150</t>
  </si>
  <si>
    <t>Прочие субсидии бюджетам поселений</t>
  </si>
  <si>
    <t>611 2 02 25497 10 0000 150</t>
  </si>
  <si>
    <t xml:space="preserve"> Субсидии бюджетам сельских поселений на реализацию мероприятий по обеспечению жильем молодых семей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</si>
  <si>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</si>
  <si>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</si>
  <si>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</si>
  <si>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</si>
  <si>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</si>
  <si>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</si>
  <si>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</si>
  <si>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</si>
  <si>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</si>
  <si>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</si>
  <si>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629.00.15200</t>
  </si>
  <si>
    <t>3.2.Проведение мероприятий по организации уличного освещения</t>
  </si>
  <si>
    <t>3.9.Строительство и содержание автомобильных дорог и инженерных сооружений на них в границах муниципальных образований</t>
  </si>
  <si>
    <t>Приложение  2</t>
  </si>
  <si>
    <t>к Решению Совета депутатов</t>
  </si>
  <si>
    <t>Пудомягского сельского поселения</t>
  </si>
  <si>
    <t xml:space="preserve">4.17.Фонд оплаты труда казенных учреждений </t>
  </si>
  <si>
    <t xml:space="preserve">4.18.Взносы по обязательному социальному страхованию на выплаты по оплате труда работников </t>
  </si>
  <si>
    <t>Софинансирование на стимулирующие выплаты средства ПСП</t>
  </si>
  <si>
    <t>Прогнозируемые доходы бюджета Пудомягского сельского поселения на  2021-2023 гг.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</si>
  <si>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</si>
  <si>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</si>
  <si>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</si>
  <si>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</si>
  <si>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</si>
  <si>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</si>
  <si>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Приложение 7</t>
  </si>
  <si>
    <t>К решению Совета депутатов</t>
  </si>
  <si>
    <t>тыс. руб.</t>
  </si>
  <si>
    <t>8</t>
  </si>
  <si>
    <t>9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</si>
  <si>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</si>
  <si>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</si>
  <si>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</si>
  <si>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</si>
  <si>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</si>
  <si>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7Ц20000000</t>
  </si>
  <si>
    <t>Защита населения и территории от чрезвычайных ситуаций природного и техногенного характера, гражданская оборона</t>
  </si>
  <si>
    <t>7Ц20015100</t>
  </si>
  <si>
    <t>Обеспечение пожарной безопасности</t>
  </si>
  <si>
    <t>7Ц20015120</t>
  </si>
  <si>
    <t>7Ц20015690</t>
  </si>
  <si>
    <t>НАЦИОНАЛЬНАЯ ЭКОНОМИКА</t>
  </si>
  <si>
    <t>0400</t>
  </si>
  <si>
    <t>7Ц00000000</t>
  </si>
  <si>
    <t>Дорожное хозяйство (дорожные фонды)</t>
  </si>
  <si>
    <t>7Ц30000000</t>
  </si>
  <si>
    <t>7Ц30015390</t>
  </si>
  <si>
    <t>7Ц300S0140</t>
  </si>
  <si>
    <t>7Ц70019284</t>
  </si>
  <si>
    <t>Строительство и содержание автомобильных дорог и инженерных сооружений на них. (в рамках мероприятий 147-ОЗ)</t>
  </si>
  <si>
    <t>7Ц300S4770</t>
  </si>
  <si>
    <t>Другие вопросы в области национальной экономики</t>
  </si>
  <si>
    <t>7Ц10000000</t>
  </si>
  <si>
    <t>7Ц10019100</t>
  </si>
  <si>
    <t xml:space="preserve"> Мероприятия в рамках поддержки малого и среднего бизнеса</t>
  </si>
  <si>
    <t>7Ц10015510</t>
  </si>
  <si>
    <t>ЖИЛИЩНО-КОММУНАЛЬНОЕ ХОЗЯЙСТВО</t>
  </si>
  <si>
    <t>Жилищное хозяйство</t>
  </si>
  <si>
    <t>7Ц30016400</t>
  </si>
  <si>
    <t>Коммунальное хозяйство</t>
  </si>
  <si>
    <t>Благоустройство</t>
  </si>
  <si>
    <t>7Ц30015380</t>
  </si>
  <si>
    <t>7Ц30015400</t>
  </si>
  <si>
    <t>7Ц30015420</t>
  </si>
  <si>
    <t>Мероприятия по реализации областного закона от 15 января 2018 года №3-оз "</t>
  </si>
  <si>
    <t>7Ц300S4660</t>
  </si>
  <si>
    <t>7Ц300S4790</t>
  </si>
  <si>
    <t>Мероприятия в области благоустройства в рамках подпрограммы "Комфортная среда"</t>
  </si>
  <si>
    <t>7Ц60018932</t>
  </si>
  <si>
    <t>ОБРАЗОВАНИЕ</t>
  </si>
  <si>
    <t>7Ц50000000</t>
  </si>
  <si>
    <t>Молодежная политика и оздоровление детей</t>
  </si>
  <si>
    <t>7Ц50015230</t>
  </si>
  <si>
    <t>Комплексные меры по профилактике и безопасности несовершеннолетних</t>
  </si>
  <si>
    <t>7Ц50018660</t>
  </si>
  <si>
    <t>Взносы по обязательному страхованию на выплаты по оплате труда работникам учреждений</t>
  </si>
  <si>
    <t>Социальная политика в Пудомягском сельском поселении</t>
  </si>
  <si>
    <t>Пособия, компенсации и иные социальные выплаты гражданам, кроме публичных нормативных обязательств</t>
  </si>
  <si>
    <t>Охрана семьи и детства</t>
  </si>
  <si>
    <t>7Ц40012500</t>
  </si>
  <si>
    <t>МКУК "Пудомягский сельский дом культуры"</t>
  </si>
  <si>
    <t>КУЛЬТУРА, КИНЕМАТОГРАФИЯ</t>
  </si>
  <si>
    <t>Культура</t>
  </si>
  <si>
    <t>Развитие культуры в Пудомягском сельском поселении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</si>
  <si>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</si>
  <si>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</si>
  <si>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Иные выплаты персоналу казенных учреждений</t>
  </si>
  <si>
    <t>7Ц40012600</t>
  </si>
  <si>
    <t>7Ц40015630</t>
  </si>
  <si>
    <t>Стимулирующие выплаты работникам культуры</t>
  </si>
  <si>
    <t>Стимулирующие выплаты работниккам культуры</t>
  </si>
  <si>
    <t>7Ц41100000</t>
  </si>
  <si>
    <t>ФИЗИЧЕСКАЯ КУЛЬТУРА И СПОРТ</t>
  </si>
  <si>
    <t>1100</t>
  </si>
  <si>
    <t>Массовый спорт</t>
  </si>
  <si>
    <t>Развитие физической культуры и спорта в Пудомягском сельском поселении</t>
  </si>
  <si>
    <t>7Ц41115340</t>
  </si>
  <si>
    <t xml:space="preserve">Ведомственная структура расходов бюджета Пудомягского сельского поселения на 2021 год и плановый период 2022-2023 годов.                                                    </t>
  </si>
  <si>
    <t>Очередной 2021 год</t>
  </si>
  <si>
    <t>Прогнозируемый                   2022 год</t>
  </si>
  <si>
    <t>Прогнозируемый                2023 год</t>
  </si>
  <si>
    <t>Приложение 6.1</t>
  </si>
  <si>
    <t>Приложение   3</t>
  </si>
  <si>
    <t>Межбюджетные трансферты,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</si>
  <si>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</si>
  <si>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</si>
  <si>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</si>
  <si>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</si>
  <si>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Субсидии на капитальный ремонт и ремонт автомобильных дорог общего пользования местного значения, предоставляемые за счет средств дорожного фонда Ленинградской области</t>
  </si>
  <si>
    <t>Прочие субсидии поселениям</t>
  </si>
  <si>
    <t>Субвенции бюджетам поселений на осуществление полномочий в сфере административных правоотношений</t>
  </si>
  <si>
    <t>ИТОГО</t>
  </si>
  <si>
    <t>2 02 15001 10 0000 150</t>
  </si>
  <si>
    <t>2 02 20216 10 0000 150</t>
  </si>
  <si>
    <t>2 02 30024 10 0000 150</t>
  </si>
  <si>
    <t>2 02 29999 10 0000 150</t>
  </si>
  <si>
    <t>2 02 35118 10 0000 150</t>
  </si>
  <si>
    <t>2 02 49999 10 0000 150</t>
  </si>
  <si>
    <t>(тысяч рублей)              2021 год</t>
  </si>
  <si>
    <t>(тысяч рублей)       2022 год</t>
  </si>
  <si>
    <t>(тысяч рублей)    2023 год</t>
  </si>
  <si>
    <t>Код бюджетной классификации</t>
  </si>
  <si>
    <t>2 02 25497 10 0000 150</t>
  </si>
  <si>
    <t>7Ц.3.00L5760</t>
  </si>
  <si>
    <t>7Ц300L5760</t>
  </si>
  <si>
    <t>Приложение 6</t>
  </si>
  <si>
    <t xml:space="preserve">к Решению Совета депутатов </t>
  </si>
  <si>
    <t>Код раздела</t>
  </si>
  <si>
    <t>2021 г.Сумма (тыс.руб.)</t>
  </si>
  <si>
    <t>2022 г.Сумма (тыс.руб.)</t>
  </si>
  <si>
    <t>Общегосударственные вопросы</t>
  </si>
  <si>
    <t>Функционирование закон-х представительных органов МО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</si>
  <si>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</si>
  <si>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</si>
  <si>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</si>
  <si>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</si>
  <si>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</si>
  <si>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ситуаций, гражданская оборона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</si>
  <si>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</si>
  <si>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</si>
  <si>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</si>
  <si>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</si>
  <si>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</si>
  <si>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</si>
  <si>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</si>
  <si>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</si>
  <si>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</si>
  <si>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</si>
  <si>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</si>
  <si>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</si>
  <si>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</si>
  <si>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</si>
  <si>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</si>
  <si>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</si>
  <si>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</si>
  <si>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</si>
  <si>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</si>
  <si>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2023 г.Сумма (тыс.руб.)</t>
  </si>
  <si>
    <t>№ п/п</t>
  </si>
  <si>
    <r>
      <t xml:space="preserve">                                                                                    </t>
    </r>
    <r>
      <rPr>
        <b/>
        <sz val="12"/>
        <rFont val="Times New Roman"/>
        <family val="1"/>
        <charset val="204"/>
      </rPr>
      <t xml:space="preserve">  Приложение № 9 </t>
    </r>
  </si>
  <si>
    <t xml:space="preserve">                                                                    к  решению Совета депутатов</t>
  </si>
  <si>
    <t xml:space="preserve">                                                                   Пудомягского сельского поселения</t>
  </si>
  <si>
    <t>Наименования полномочий</t>
  </si>
  <si>
    <t>2021 г.        Сумма субвенций, тыс руб.</t>
  </si>
  <si>
    <t>1.</t>
  </si>
  <si>
    <t xml:space="preserve">Осуществление муниципального жилищного контроля </t>
  </si>
  <si>
    <t>2.</t>
  </si>
  <si>
    <t>Казначейское исполнение бюджета Пудомягского сельского поселения</t>
  </si>
  <si>
    <t>3.</t>
  </si>
  <si>
    <t>Реализация прав граждан для участия в федеральных и региональных целевых программах на получение субсидий для приобретения( строительства) жилья</t>
  </si>
  <si>
    <t>4.</t>
  </si>
  <si>
    <t>5.</t>
  </si>
  <si>
    <t>Осуществление внутреннего финансового контроля бюджета Пудомягского сельского поселения</t>
  </si>
  <si>
    <t>6.</t>
  </si>
  <si>
    <t>Организация в границах Пудомягского сельского поселенияцентрализованного тепло-, газо-, водоснабжения поселения и водоотведения</t>
  </si>
  <si>
    <t>2022 г.        Сумма субвенций, тыс руб.</t>
  </si>
  <si>
    <t>Межбюджетные трансферты бюджету Гатчинского МР на осуществление части полномочий по решению вопросов местного значения в соответствии с заключенными соглашениями на 2021-2023 гг.</t>
  </si>
  <si>
    <r>
      <t xml:space="preserve">                                                                                    </t>
    </r>
    <r>
      <rPr>
        <b/>
        <sz val="12"/>
        <rFont val="Times New Roman"/>
        <family val="1"/>
        <charset val="204"/>
      </rPr>
      <t xml:space="preserve">  Приложение № 10</t>
    </r>
  </si>
  <si>
    <t>Перечень Главных распорядителей и получателей средств бюджета Пудомягского сельского поселения на 2020 год и плановый период 2021-2022 гг.</t>
  </si>
  <si>
    <t>Наименование учреждения</t>
  </si>
  <si>
    <t>Тип учреждения</t>
  </si>
  <si>
    <t>Главные распорядителисредств местного бюджета</t>
  </si>
  <si>
    <t>Казенное</t>
  </si>
  <si>
    <t xml:space="preserve">Получатели средств местного бюджета </t>
  </si>
  <si>
    <t>Муниципальное учреждение культуры "Пудомягский культурно-досуговый центр"</t>
  </si>
  <si>
    <r>
      <t xml:space="preserve">                                                                                    </t>
    </r>
    <r>
      <rPr>
        <b/>
        <sz val="10"/>
        <rFont val="Arial"/>
        <family val="2"/>
        <charset val="204"/>
      </rPr>
      <t xml:space="preserve">  Приложение № 11</t>
    </r>
  </si>
  <si>
    <t>Перечень участников бюджета</t>
  </si>
  <si>
    <t>МКУК " Пудомягский КДЦ"</t>
  </si>
  <si>
    <t xml:space="preserve">  </t>
  </si>
  <si>
    <t xml:space="preserve">     Приложение №12</t>
  </si>
  <si>
    <t xml:space="preserve">             к Решению Совета депутатов</t>
  </si>
  <si>
    <t>Наименование муниципальной программы</t>
  </si>
  <si>
    <t>Раздел</t>
  </si>
  <si>
    <t>Дата и номер нормативного документа</t>
  </si>
  <si>
    <t>Главный распорядитель бюджетных средств</t>
  </si>
  <si>
    <t>Утверждено  на 2009 год (тыс.руб.)</t>
  </si>
  <si>
    <t>Уточненный на 01.10 2009 год (тыс.руб.)</t>
  </si>
  <si>
    <t>Заявка на  2010 год (тыс.руб.)</t>
  </si>
  <si>
    <t>Изменения (+, -)</t>
  </si>
  <si>
    <t>% к 2009 году</t>
  </si>
  <si>
    <t>Проект   на 2021 год       (тыс.руб.)</t>
  </si>
  <si>
    <t>Проект   на 2022 год       (тыс.руб.)</t>
  </si>
  <si>
    <t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на 2018-2020 гг."</t>
  </si>
  <si>
    <t>Администрация Пудомягского сельского поселения</t>
  </si>
  <si>
    <t>Подпрограмма 1. "Создание условий для экономического развития Пудомягского сельского поселения"</t>
  </si>
  <si>
    <t>Подпрограмма 2. "Обеспечение бедопасности на территории Пудомягского сельского поселения"</t>
  </si>
  <si>
    <t>Подпрограмма 3. "Жилищно-коммунальное хозяйство, содержание автомобильных дорог и благоустройство территории Пудомягского сельского поселения"</t>
  </si>
  <si>
    <t>Подпрограмма 4. "Развитие культуры и спорта, организация праздничных мероприятий на территории Пудомягского сельского поселения"</t>
  </si>
  <si>
    <t>0801       1102</t>
  </si>
  <si>
    <t>Администрация Пудомягского сельского поселения МКУК "Пудомягский КДЦ"</t>
  </si>
  <si>
    <t>Подпрограмма 5. "Развитие молодежной политики"</t>
  </si>
  <si>
    <t>Подпрограмма 6. "Формирование комфортной городской среды"</t>
  </si>
  <si>
    <t>Распределение бюджетных ассигнований на реализацию  муниципальной  программы  бюджета Пудомягского сельского поселения  на 2021 год и плановый период 2022-2023 гг.</t>
  </si>
  <si>
    <t>Проект   на 2023 год       (тыс.руб.)</t>
  </si>
  <si>
    <t>Подпрограмма 7 "Формирование законопослушного поведения участников дорожного движения в муниципальном образовании «Пудомягское сельское  поселение"</t>
  </si>
  <si>
    <t>0500, 0400</t>
  </si>
  <si>
    <t>Постановление Администрации Пудомягского сельского поселения от 14.09.2020  № 392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</si>
  <si>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</si>
  <si>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1."Создание условий для экономического развития Пудомягского сельского поселения"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</si>
  <si>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2021 год и плановый период 2022-20223годов                    </t>
  </si>
  <si>
    <t>Перечень участников бюджета  Пудомягского сельского поселения на 2021 год и плановый период 2022-2023 гг.</t>
  </si>
  <si>
    <t>получаемые из других бюджетов в 2021 году и плановый период 2022-2023 годов</t>
  </si>
  <si>
    <t>3.17. Прочая закупка товаров, работ и услуг для обеспечения государственных (муниципальных) нужд</t>
  </si>
  <si>
    <t>3.18. Прочая закупка товаров, работ и услуг для обеспечения государственных (муниципальных) нужд средства ПСП</t>
  </si>
  <si>
    <t>2023 г.        Сумма субвенций, тыс руб.</t>
  </si>
  <si>
    <t>Полномочия по осуществлению внешнего финансового контроля</t>
  </si>
  <si>
    <t>59,10</t>
  </si>
  <si>
    <t>35,53</t>
  </si>
  <si>
    <t>20-51180-00000-00000</t>
  </si>
  <si>
    <t>Код цели</t>
  </si>
  <si>
    <t>20-55760-00000-02000</t>
  </si>
  <si>
    <t>7Ц.3.00S4841</t>
  </si>
  <si>
    <t>7Ц300S4841</t>
  </si>
  <si>
    <t>7Ц.3.00.S4310</t>
  </si>
  <si>
    <t>от 14.12.2020 №75</t>
  </si>
  <si>
    <t>247</t>
  </si>
  <si>
    <t>3.3.Проведение мероприятий по организации уличного освещения</t>
  </si>
  <si>
    <t>3.4. Проведение мероприятий по озеленению территории поселения</t>
  </si>
  <si>
    <t>3.5. Прочие мероприятия по благоустройству территории поселения</t>
  </si>
  <si>
    <t>3.6.Реализация областного закона 3-оз</t>
  </si>
  <si>
    <t>3.7.Реализация областного закона 3-оз средства ПСП</t>
  </si>
  <si>
    <t>3.8. Прочие мероприятия по благоустройству территории поселения</t>
  </si>
  <si>
    <t>3.10.Строительство и содержание автомобильных дорог и инженерных сооружений на них в границах муниципальных образований</t>
  </si>
  <si>
    <t>3.11. Капитальный ремонт и ремонт автомобильных дорог общего пользования местного значения</t>
  </si>
  <si>
    <t>3.12. Капитальный ремонт и ремонт автомобильных дорог общего пользования местного значения</t>
  </si>
  <si>
    <t>3.13.Реализация областного закона 147-оз</t>
  </si>
  <si>
    <t>3.14.Реализация областного закона 147-оз средства ПСП</t>
  </si>
  <si>
    <t>3.15.Комплексное развитие сельских территорий Ленинградской области</t>
  </si>
  <si>
    <t>3.16.Комплексное развитие сельских территорий Ленинградской области средства ПСП</t>
  </si>
  <si>
    <t>3.19. Прочая закупка товаров, работ и услуг для обеспечения государственных (муниципальных) нужд</t>
  </si>
  <si>
    <t>3.20.Мероприятия подпрограммы жилья для молодежи</t>
  </si>
  <si>
    <t>3.21.Мероприятия подпрограммы жилья для молодежи средства ПСП</t>
  </si>
  <si>
    <t>4.7.Прочая закупка товаров,работ и услуг для обеспечения государственных (муниципальных) нужд</t>
  </si>
  <si>
    <t>4.8. Мероприятия по обеспечению деятельности муниципальных библиотек</t>
  </si>
  <si>
    <t xml:space="preserve">4.9.Фонд оплаты труда казенных учреждений </t>
  </si>
  <si>
    <t>4.10.Взносы по обязательному социальному страхованию на выплатыпо оплате труда и иные выплаты работникам казенных учреждений</t>
  </si>
  <si>
    <t>4.11.Прочая закупка товаров,работ и услуг для обеспечения государственных (муниципальных) нужд</t>
  </si>
  <si>
    <t xml:space="preserve">4.19.Взносы по обязательному социальному страхованию на выплаты по оплате труда работников </t>
  </si>
  <si>
    <t>4.20.Спорт</t>
  </si>
  <si>
    <t>4.21.Проведение мероприятий в области спорта и физической культуры</t>
  </si>
  <si>
    <t>4.12.Прочая закупка товаров,работ и услуг для обеспечения государственных (муниципальных) нужд</t>
  </si>
  <si>
    <t>4.13.Иные выплаты персоналу казенных учреждений</t>
  </si>
  <si>
    <t>4.14.Проведение культурно-массовых мероприятий к праздничным и памятным датам</t>
  </si>
  <si>
    <t>4.15.Стимулирующие выплаты работникам культуры</t>
  </si>
  <si>
    <t>4.16.Стимулирующие выплаты работниккам культуры</t>
  </si>
  <si>
    <t xml:space="preserve">4.19.Фонд оплаты труда казенных учреждений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</si>
</sst>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19]###\ ###\ ###\ ###\ ##0.00"/>
    <numFmt numFmtId="165" formatCode="#,##0.000"/>
    <numFmt numFmtId="166" formatCode="0.0"/>
  </numFmts>
  <fonts count="49" x14ac:knownFonts="1">
    <font>
      <sz val="10"/>
      <name val="Arial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color theme="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</font>
    <font>
      <sz val="10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Arial Cyr"/>
      <charset val="204"/>
    </font>
    <font>
      <b/>
      <sz val="11"/>
      <name val="Arial Cyr"/>
      <charset val="204"/>
    </font>
    <font>
      <sz val="14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491">
    <xf numFmtId="0" fontId="0" fillId="0" borderId="0" xfId="0"/>
    <xf numFmtId="0" fontId="1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wrapText="1"/>
    </xf>
    <xf numFmtId="49" fontId="3" fillId="3" borderId="1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4" fillId="0" borderId="7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" fillId="0" borderId="3" xfId="0" applyNumberFormat="1" applyFont="1" applyFill="1" applyBorder="1" applyAlignment="1">
      <alignment horizontal="right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right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4" fontId="3" fillId="3" borderId="2" xfId="0" applyNumberFormat="1" applyFont="1" applyFill="1" applyBorder="1" applyAlignment="1">
      <alignment horizontal="righ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0" fontId="1" fillId="0" borderId="10" xfId="0" applyFont="1" applyBorder="1"/>
    <xf numFmtId="0" fontId="1" fillId="2" borderId="0" xfId="0" applyFont="1" applyFill="1"/>
    <xf numFmtId="4" fontId="1" fillId="0" borderId="0" xfId="0" applyNumberFormat="1" applyFont="1"/>
    <xf numFmtId="4" fontId="4" fillId="2" borderId="2" xfId="0" applyNumberFormat="1" applyFont="1" applyFill="1" applyBorder="1" applyAlignment="1">
      <alignment horizontal="righ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" fontId="4" fillId="0" borderId="7" xfId="0" applyNumberFormat="1" applyFont="1" applyFill="1" applyBorder="1" applyAlignment="1">
      <alignment horizontal="right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3" fillId="3" borderId="11" xfId="0" applyNumberFormat="1" applyFont="1" applyFill="1" applyBorder="1" applyAlignment="1">
      <alignment horizontal="left" vertical="top" wrapText="1"/>
    </xf>
    <xf numFmtId="49" fontId="3" fillId="3" borderId="12" xfId="0" applyNumberFormat="1" applyFont="1" applyFill="1" applyBorder="1" applyAlignment="1">
      <alignment horizontal="center" vertical="top" wrapText="1"/>
    </xf>
    <xf numFmtId="4" fontId="3" fillId="3" borderId="12" xfId="0" applyNumberFormat="1" applyFont="1" applyFill="1" applyBorder="1" applyAlignment="1">
      <alignment horizontal="right" vertical="top" wrapText="1"/>
    </xf>
    <xf numFmtId="49" fontId="4" fillId="0" borderId="14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center"/>
    </xf>
    <xf numFmtId="49" fontId="3" fillId="5" borderId="1" xfId="0" applyNumberFormat="1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right" vertical="top" wrapText="1"/>
    </xf>
    <xf numFmtId="49" fontId="4" fillId="5" borderId="1" xfId="0" applyNumberFormat="1" applyFont="1" applyFill="1" applyBorder="1" applyAlignment="1">
      <alignment horizontal="center" vertical="top" wrapText="1"/>
    </xf>
    <xf numFmtId="4" fontId="4" fillId="5" borderId="1" xfId="0" applyNumberFormat="1" applyFont="1" applyFill="1" applyBorder="1" applyAlignment="1">
      <alignment horizontal="right" vertical="top" wrapText="1"/>
    </xf>
    <xf numFmtId="4" fontId="6" fillId="5" borderId="1" xfId="0" applyNumberFormat="1" applyFont="1" applyFill="1" applyBorder="1" applyAlignment="1">
      <alignment horizontal="right" vertical="top" wrapText="1"/>
    </xf>
    <xf numFmtId="49" fontId="3" fillId="5" borderId="2" xfId="0" applyNumberFormat="1" applyFont="1" applyFill="1" applyBorder="1" applyAlignment="1">
      <alignment horizontal="center" vertical="top" wrapText="1"/>
    </xf>
    <xf numFmtId="4" fontId="3" fillId="5" borderId="2" xfId="0" applyNumberFormat="1" applyFont="1" applyFill="1" applyBorder="1" applyAlignment="1">
      <alignment horizontal="right" vertical="top" wrapText="1"/>
    </xf>
    <xf numFmtId="49" fontId="5" fillId="5" borderId="1" xfId="0" applyNumberFormat="1" applyFont="1" applyFill="1" applyBorder="1" applyAlignment="1">
      <alignment horizontal="center" vertical="top" wrapText="1"/>
    </xf>
    <xf numFmtId="4" fontId="5" fillId="5" borderId="1" xfId="0" applyNumberFormat="1" applyFont="1" applyFill="1" applyBorder="1" applyAlignment="1">
      <alignment horizontal="right" vertical="top" wrapText="1"/>
    </xf>
    <xf numFmtId="49" fontId="6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/>
    <xf numFmtId="4" fontId="5" fillId="5" borderId="1" xfId="0" applyNumberFormat="1" applyFont="1" applyFill="1" applyBorder="1"/>
    <xf numFmtId="49" fontId="3" fillId="5" borderId="14" xfId="0" applyNumberFormat="1" applyFont="1" applyFill="1" applyBorder="1" applyAlignment="1">
      <alignment horizontal="left" vertical="top" wrapText="1"/>
    </xf>
    <xf numFmtId="4" fontId="3" fillId="5" borderId="19" xfId="0" applyNumberFormat="1" applyFont="1" applyFill="1" applyBorder="1" applyAlignment="1">
      <alignment horizontal="right" vertical="top" wrapText="1"/>
    </xf>
    <xf numFmtId="49" fontId="4" fillId="5" borderId="14" xfId="0" applyNumberFormat="1" applyFont="1" applyFill="1" applyBorder="1" applyAlignment="1">
      <alignment horizontal="left" vertical="top" wrapText="1"/>
    </xf>
    <xf numFmtId="4" fontId="4" fillId="5" borderId="19" xfId="0" applyNumberFormat="1" applyFont="1" applyFill="1" applyBorder="1" applyAlignment="1">
      <alignment horizontal="right" vertical="top" wrapText="1"/>
    </xf>
    <xf numFmtId="4" fontId="6" fillId="5" borderId="19" xfId="0" applyNumberFormat="1" applyFont="1" applyFill="1" applyBorder="1" applyAlignment="1">
      <alignment horizontal="right" vertical="top" wrapText="1"/>
    </xf>
    <xf numFmtId="49" fontId="3" fillId="5" borderId="20" xfId="0" applyNumberFormat="1" applyFont="1" applyFill="1" applyBorder="1" applyAlignment="1">
      <alignment horizontal="left" vertical="top" wrapText="1"/>
    </xf>
    <xf numFmtId="4" fontId="3" fillId="5" borderId="15" xfId="0" applyNumberFormat="1" applyFont="1" applyFill="1" applyBorder="1" applyAlignment="1">
      <alignment horizontal="right" vertical="top" wrapText="1"/>
    </xf>
    <xf numFmtId="49" fontId="5" fillId="5" borderId="14" xfId="0" applyNumberFormat="1" applyFont="1" applyFill="1" applyBorder="1" applyAlignment="1">
      <alignment horizontal="left" vertical="top" wrapText="1"/>
    </xf>
    <xf numFmtId="4" fontId="5" fillId="5" borderId="19" xfId="0" applyNumberFormat="1" applyFont="1" applyFill="1" applyBorder="1" applyAlignment="1">
      <alignment horizontal="right" vertical="top" wrapText="1"/>
    </xf>
    <xf numFmtId="49" fontId="6" fillId="5" borderId="14" xfId="0" applyNumberFormat="1" applyFont="1" applyFill="1" applyBorder="1" applyAlignment="1">
      <alignment horizontal="left" vertical="top" wrapText="1"/>
    </xf>
    <xf numFmtId="4" fontId="5" fillId="5" borderId="19" xfId="0" applyNumberFormat="1" applyFont="1" applyFill="1" applyBorder="1"/>
    <xf numFmtId="49" fontId="4" fillId="5" borderId="16" xfId="0" applyNumberFormat="1" applyFont="1" applyFill="1" applyBorder="1" applyAlignment="1">
      <alignment horizontal="left" vertical="top" wrapText="1"/>
    </xf>
    <xf numFmtId="49" fontId="4" fillId="5" borderId="21" xfId="0" applyNumberFormat="1" applyFont="1" applyFill="1" applyBorder="1" applyAlignment="1">
      <alignment horizontal="center" vertical="top" wrapText="1"/>
    </xf>
    <xf numFmtId="4" fontId="4" fillId="5" borderId="21" xfId="0" applyNumberFormat="1" applyFont="1" applyFill="1" applyBorder="1" applyAlignment="1">
      <alignment horizontal="right" vertical="top" wrapText="1"/>
    </xf>
    <xf numFmtId="4" fontId="4" fillId="5" borderId="22" xfId="0" applyNumberFormat="1" applyFont="1" applyFill="1" applyBorder="1" applyAlignment="1">
      <alignment horizontal="right" vertical="top" wrapText="1"/>
    </xf>
    <xf numFmtId="49" fontId="3" fillId="6" borderId="11" xfId="0" applyNumberFormat="1" applyFont="1" applyFill="1" applyBorder="1" applyAlignment="1">
      <alignment horizontal="left" vertical="top" wrapText="1"/>
    </xf>
    <xf numFmtId="49" fontId="3" fillId="6" borderId="12" xfId="0" applyNumberFormat="1" applyFont="1" applyFill="1" applyBorder="1" applyAlignment="1">
      <alignment horizontal="center" vertical="top" wrapText="1"/>
    </xf>
    <xf numFmtId="4" fontId="3" fillId="6" borderId="12" xfId="0" applyNumberFormat="1" applyFont="1" applyFill="1" applyBorder="1" applyAlignment="1">
      <alignment horizontal="right" vertical="top" wrapText="1"/>
    </xf>
    <xf numFmtId="4" fontId="3" fillId="6" borderId="13" xfId="0" applyNumberFormat="1" applyFont="1" applyFill="1" applyBorder="1" applyAlignment="1">
      <alignment horizontal="right" vertical="top" wrapText="1"/>
    </xf>
    <xf numFmtId="49" fontId="4" fillId="7" borderId="14" xfId="0" applyNumberFormat="1" applyFont="1" applyFill="1" applyBorder="1" applyAlignment="1">
      <alignment horizontal="left" vertical="top" wrapText="1"/>
    </xf>
    <xf numFmtId="49" fontId="4" fillId="7" borderId="1" xfId="0" applyNumberFormat="1" applyFont="1" applyFill="1" applyBorder="1" applyAlignment="1">
      <alignment horizontal="center" vertical="top" wrapText="1"/>
    </xf>
    <xf numFmtId="4" fontId="4" fillId="7" borderId="1" xfId="0" applyNumberFormat="1" applyFont="1" applyFill="1" applyBorder="1" applyAlignment="1">
      <alignment horizontal="right" vertical="top" wrapText="1"/>
    </xf>
    <xf numFmtId="4" fontId="4" fillId="7" borderId="19" xfId="0" applyNumberFormat="1" applyFont="1" applyFill="1" applyBorder="1" applyAlignment="1">
      <alignment horizontal="right" vertical="top" wrapText="1"/>
    </xf>
    <xf numFmtId="49" fontId="4" fillId="7" borderId="16" xfId="0" applyNumberFormat="1" applyFont="1" applyFill="1" applyBorder="1" applyAlignment="1">
      <alignment horizontal="left" vertical="top" wrapText="1"/>
    </xf>
    <xf numFmtId="49" fontId="4" fillId="7" borderId="21" xfId="0" applyNumberFormat="1" applyFont="1" applyFill="1" applyBorder="1" applyAlignment="1">
      <alignment horizontal="center" vertical="top" wrapText="1"/>
    </xf>
    <xf numFmtId="4" fontId="4" fillId="7" borderId="21" xfId="0" applyNumberFormat="1" applyFont="1" applyFill="1" applyBorder="1" applyAlignment="1">
      <alignment horizontal="right" vertical="top" wrapText="1"/>
    </xf>
    <xf numFmtId="4" fontId="4" fillId="7" borderId="22" xfId="0" applyNumberFormat="1" applyFont="1" applyFill="1" applyBorder="1" applyAlignment="1">
      <alignment horizontal="right" vertical="top" wrapText="1"/>
    </xf>
    <xf numFmtId="49" fontId="3" fillId="8" borderId="11" xfId="0" applyNumberFormat="1" applyFont="1" applyFill="1" applyBorder="1" applyAlignment="1">
      <alignment horizontal="left" vertical="top" wrapText="1"/>
    </xf>
    <xf numFmtId="49" fontId="3" fillId="8" borderId="12" xfId="0" applyNumberFormat="1" applyFont="1" applyFill="1" applyBorder="1" applyAlignment="1">
      <alignment horizontal="center" vertical="top" wrapText="1"/>
    </xf>
    <xf numFmtId="4" fontId="3" fillId="8" borderId="12" xfId="0" applyNumberFormat="1" applyFont="1" applyFill="1" applyBorder="1" applyAlignment="1">
      <alignment horizontal="right" vertical="top" wrapText="1"/>
    </xf>
    <xf numFmtId="4" fontId="3" fillId="8" borderId="13" xfId="0" applyNumberFormat="1" applyFont="1" applyFill="1" applyBorder="1" applyAlignment="1">
      <alignment horizontal="right" vertical="top" wrapText="1"/>
    </xf>
    <xf numFmtId="49" fontId="4" fillId="9" borderId="14" xfId="0" applyNumberFormat="1" applyFont="1" applyFill="1" applyBorder="1" applyAlignment="1">
      <alignment horizontal="left" vertical="top" wrapText="1"/>
    </xf>
    <xf numFmtId="49" fontId="4" fillId="9" borderId="1" xfId="0" applyNumberFormat="1" applyFont="1" applyFill="1" applyBorder="1" applyAlignment="1">
      <alignment horizontal="center" vertical="top" wrapText="1"/>
    </xf>
    <xf numFmtId="4" fontId="4" fillId="9" borderId="1" xfId="0" applyNumberFormat="1" applyFont="1" applyFill="1" applyBorder="1" applyAlignment="1">
      <alignment horizontal="right" vertical="top" wrapText="1"/>
    </xf>
    <xf numFmtId="4" fontId="4" fillId="9" borderId="19" xfId="0" applyNumberFormat="1" applyFont="1" applyFill="1" applyBorder="1" applyAlignment="1">
      <alignment horizontal="right" vertical="top" wrapText="1"/>
    </xf>
    <xf numFmtId="49" fontId="4" fillId="9" borderId="16" xfId="0" applyNumberFormat="1" applyFont="1" applyFill="1" applyBorder="1" applyAlignment="1">
      <alignment horizontal="left" vertical="top" wrapText="1"/>
    </xf>
    <xf numFmtId="49" fontId="4" fillId="9" borderId="21" xfId="0" applyNumberFormat="1" applyFont="1" applyFill="1" applyBorder="1" applyAlignment="1">
      <alignment horizontal="center" vertical="top" wrapText="1"/>
    </xf>
    <xf numFmtId="49" fontId="4" fillId="9" borderId="17" xfId="0" applyNumberFormat="1" applyFont="1" applyFill="1" applyBorder="1" applyAlignment="1">
      <alignment horizontal="center" vertical="top" wrapText="1"/>
    </xf>
    <xf numFmtId="4" fontId="4" fillId="9" borderId="21" xfId="0" applyNumberFormat="1" applyFont="1" applyFill="1" applyBorder="1" applyAlignment="1">
      <alignment horizontal="right" vertical="top" wrapText="1"/>
    </xf>
    <xf numFmtId="4" fontId="4" fillId="9" borderId="22" xfId="0" applyNumberFormat="1" applyFont="1" applyFill="1" applyBorder="1" applyAlignment="1">
      <alignment horizontal="right" vertical="top" wrapText="1"/>
    </xf>
    <xf numFmtId="49" fontId="3" fillId="10" borderId="11" xfId="0" applyNumberFormat="1" applyFont="1" applyFill="1" applyBorder="1" applyAlignment="1">
      <alignment horizontal="left" vertical="top" wrapText="1"/>
    </xf>
    <xf numFmtId="49" fontId="3" fillId="10" borderId="12" xfId="0" applyNumberFormat="1" applyFont="1" applyFill="1" applyBorder="1" applyAlignment="1">
      <alignment horizontal="center" vertical="top" wrapText="1"/>
    </xf>
    <xf numFmtId="4" fontId="3" fillId="10" borderId="12" xfId="0" applyNumberFormat="1" applyFont="1" applyFill="1" applyBorder="1" applyAlignment="1">
      <alignment horizontal="right" vertical="top" wrapText="1"/>
    </xf>
    <xf numFmtId="4" fontId="3" fillId="10" borderId="13" xfId="0" applyNumberFormat="1" applyFont="1" applyFill="1" applyBorder="1" applyAlignment="1">
      <alignment horizontal="right" vertical="top" wrapText="1"/>
    </xf>
    <xf numFmtId="49" fontId="4" fillId="3" borderId="14" xfId="0" applyNumberFormat="1" applyFont="1" applyFill="1" applyBorder="1" applyAlignment="1">
      <alignment horizontal="lef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4" fontId="4" fillId="3" borderId="19" xfId="0" applyNumberFormat="1" applyFont="1" applyFill="1" applyBorder="1" applyAlignment="1">
      <alignment horizontal="right" vertical="top" wrapText="1"/>
    </xf>
    <xf numFmtId="49" fontId="4" fillId="3" borderId="21" xfId="0" applyNumberFormat="1" applyFont="1" applyFill="1" applyBorder="1" applyAlignment="1">
      <alignment horizontal="center" vertical="top" wrapText="1"/>
    </xf>
    <xf numFmtId="49" fontId="3" fillId="11" borderId="11" xfId="0" applyNumberFormat="1" applyFont="1" applyFill="1" applyBorder="1" applyAlignment="1">
      <alignment horizontal="left" vertical="top" wrapText="1"/>
    </xf>
    <xf numFmtId="49" fontId="3" fillId="11" borderId="12" xfId="0" applyNumberFormat="1" applyFont="1" applyFill="1" applyBorder="1" applyAlignment="1">
      <alignment horizontal="center" vertical="top" wrapText="1"/>
    </xf>
    <xf numFmtId="4" fontId="3" fillId="11" borderId="12" xfId="0" applyNumberFormat="1" applyFont="1" applyFill="1" applyBorder="1" applyAlignment="1">
      <alignment horizontal="right" vertical="top" wrapText="1"/>
    </xf>
    <xf numFmtId="4" fontId="3" fillId="11" borderId="13" xfId="0" applyNumberFormat="1" applyFont="1" applyFill="1" applyBorder="1" applyAlignment="1">
      <alignment horizontal="right" vertical="top" wrapText="1"/>
    </xf>
    <xf numFmtId="49" fontId="4" fillId="12" borderId="23" xfId="0" applyNumberFormat="1" applyFont="1" applyFill="1" applyBorder="1" applyAlignment="1">
      <alignment horizontal="left" vertical="top" wrapText="1"/>
    </xf>
    <xf numFmtId="49" fontId="4" fillId="12" borderId="1" xfId="0" applyNumberFormat="1" applyFont="1" applyFill="1" applyBorder="1" applyAlignment="1">
      <alignment horizontal="center" vertical="top" wrapText="1"/>
    </xf>
    <xf numFmtId="4" fontId="4" fillId="12" borderId="1" xfId="0" applyNumberFormat="1" applyFont="1" applyFill="1" applyBorder="1" applyAlignment="1">
      <alignment horizontal="right" vertical="top" wrapText="1"/>
    </xf>
    <xf numFmtId="4" fontId="4" fillId="12" borderId="19" xfId="0" applyNumberFormat="1" applyFont="1" applyFill="1" applyBorder="1" applyAlignment="1">
      <alignment horizontal="right" vertical="top" wrapText="1"/>
    </xf>
    <xf numFmtId="49" fontId="4" fillId="12" borderId="14" xfId="0" applyNumberFormat="1" applyFont="1" applyFill="1" applyBorder="1" applyAlignment="1">
      <alignment horizontal="left" vertical="top" wrapText="1"/>
    </xf>
    <xf numFmtId="49" fontId="4" fillId="12" borderId="3" xfId="0" applyNumberFormat="1" applyFont="1" applyFill="1" applyBorder="1" applyAlignment="1">
      <alignment horizontal="center" vertical="top" wrapText="1"/>
    </xf>
    <xf numFmtId="4" fontId="4" fillId="12" borderId="3" xfId="0" applyNumberFormat="1" applyFont="1" applyFill="1" applyBorder="1" applyAlignment="1">
      <alignment horizontal="right" vertical="top" wrapText="1"/>
    </xf>
    <xf numFmtId="4" fontId="4" fillId="12" borderId="24" xfId="0" applyNumberFormat="1" applyFont="1" applyFill="1" applyBorder="1" applyAlignment="1">
      <alignment horizontal="right" vertical="top" wrapText="1"/>
    </xf>
    <xf numFmtId="49" fontId="4" fillId="12" borderId="16" xfId="0" applyNumberFormat="1" applyFont="1" applyFill="1" applyBorder="1" applyAlignment="1">
      <alignment horizontal="left" vertical="top" wrapText="1"/>
    </xf>
    <xf numFmtId="49" fontId="4" fillId="12" borderId="21" xfId="0" applyNumberFormat="1" applyFont="1" applyFill="1" applyBorder="1" applyAlignment="1">
      <alignment horizontal="center" vertical="top" wrapText="1"/>
    </xf>
    <xf numFmtId="4" fontId="4" fillId="12" borderId="21" xfId="0" applyNumberFormat="1" applyFont="1" applyFill="1" applyBorder="1" applyAlignment="1">
      <alignment horizontal="right" vertical="top" wrapText="1"/>
    </xf>
    <xf numFmtId="4" fontId="4" fillId="12" borderId="22" xfId="0" applyNumberFormat="1" applyFont="1" applyFill="1" applyBorder="1" applyAlignment="1">
      <alignment horizontal="right" vertical="top" wrapText="1"/>
    </xf>
    <xf numFmtId="49" fontId="3" fillId="13" borderId="11" xfId="0" applyNumberFormat="1" applyFont="1" applyFill="1" applyBorder="1" applyAlignment="1">
      <alignment horizontal="left" vertical="top" wrapText="1"/>
    </xf>
    <xf numFmtId="49" fontId="3" fillId="13" borderId="12" xfId="0" applyNumberFormat="1" applyFont="1" applyFill="1" applyBorder="1" applyAlignment="1">
      <alignment horizontal="center" vertical="top" wrapText="1"/>
    </xf>
    <xf numFmtId="49" fontId="4" fillId="13" borderId="12" xfId="0" applyNumberFormat="1" applyFont="1" applyFill="1" applyBorder="1" applyAlignment="1">
      <alignment horizontal="center" vertical="top" wrapText="1"/>
    </xf>
    <xf numFmtId="4" fontId="3" fillId="13" borderId="12" xfId="0" applyNumberFormat="1" applyFont="1" applyFill="1" applyBorder="1" applyAlignment="1">
      <alignment horizontal="right" vertical="top" wrapText="1"/>
    </xf>
    <xf numFmtId="4" fontId="3" fillId="13" borderId="13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49" fontId="4" fillId="4" borderId="16" xfId="0" applyNumberFormat="1" applyFont="1" applyFill="1" applyBorder="1" applyAlignment="1">
      <alignment horizontal="left" vertical="top" wrapText="1"/>
    </xf>
    <xf numFmtId="49" fontId="4" fillId="4" borderId="21" xfId="0" applyNumberFormat="1" applyFont="1" applyFill="1" applyBorder="1" applyAlignment="1">
      <alignment horizontal="center" vertical="top" wrapText="1"/>
    </xf>
    <xf numFmtId="4" fontId="4" fillId="4" borderId="21" xfId="0" applyNumberFormat="1" applyFont="1" applyFill="1" applyBorder="1" applyAlignment="1">
      <alignment horizontal="right" vertical="top" wrapText="1"/>
    </xf>
    <xf numFmtId="4" fontId="4" fillId="4" borderId="22" xfId="0" applyNumberFormat="1" applyFont="1" applyFill="1" applyBorder="1" applyAlignment="1">
      <alignment horizontal="right" vertical="top" wrapText="1"/>
    </xf>
    <xf numFmtId="49" fontId="3" fillId="14" borderId="11" xfId="0" applyNumberFormat="1" applyFont="1" applyFill="1" applyBorder="1" applyAlignment="1">
      <alignment horizontal="left" vertical="top" wrapText="1"/>
    </xf>
    <xf numFmtId="49" fontId="3" fillId="14" borderId="12" xfId="0" applyNumberFormat="1" applyFont="1" applyFill="1" applyBorder="1" applyAlignment="1">
      <alignment horizontal="center" vertical="top" wrapText="1"/>
    </xf>
    <xf numFmtId="4" fontId="3" fillId="14" borderId="12" xfId="0" applyNumberFormat="1" applyFont="1" applyFill="1" applyBorder="1" applyAlignment="1">
      <alignment horizontal="right" vertical="top" wrapText="1"/>
    </xf>
    <xf numFmtId="4" fontId="3" fillId="14" borderId="13" xfId="0" applyNumberFormat="1" applyFont="1" applyFill="1" applyBorder="1" applyAlignment="1">
      <alignment horizontal="right" vertical="top" wrapText="1"/>
    </xf>
    <xf numFmtId="49" fontId="4" fillId="8" borderId="16" xfId="0" applyNumberFormat="1" applyFont="1" applyFill="1" applyBorder="1" applyAlignment="1">
      <alignment horizontal="left" vertical="top" wrapText="1"/>
    </xf>
    <xf numFmtId="49" fontId="4" fillId="8" borderId="21" xfId="0" applyNumberFormat="1" applyFont="1" applyFill="1" applyBorder="1" applyAlignment="1">
      <alignment horizontal="center" vertical="top" wrapText="1"/>
    </xf>
    <xf numFmtId="4" fontId="4" fillId="8" borderId="21" xfId="0" applyNumberFormat="1" applyFont="1" applyFill="1" applyBorder="1" applyAlignment="1">
      <alignment horizontal="right" vertical="top" wrapText="1"/>
    </xf>
    <xf numFmtId="4" fontId="4" fillId="8" borderId="22" xfId="0" applyNumberFormat="1" applyFont="1" applyFill="1" applyBorder="1" applyAlignment="1">
      <alignment horizontal="right" vertical="top" wrapText="1"/>
    </xf>
    <xf numFmtId="49" fontId="3" fillId="15" borderId="25" xfId="0" applyNumberFormat="1" applyFont="1" applyFill="1" applyBorder="1" applyAlignment="1">
      <alignment horizontal="left" vertical="top" wrapText="1"/>
    </xf>
    <xf numFmtId="49" fontId="3" fillId="15" borderId="2" xfId="0" applyNumberFormat="1" applyFont="1" applyFill="1" applyBorder="1" applyAlignment="1">
      <alignment horizontal="center" vertical="top" wrapText="1"/>
    </xf>
    <xf numFmtId="4" fontId="3" fillId="15" borderId="2" xfId="0" applyNumberFormat="1" applyFont="1" applyFill="1" applyBorder="1" applyAlignment="1">
      <alignment horizontal="right" vertical="top" wrapText="1"/>
    </xf>
    <xf numFmtId="4" fontId="3" fillId="15" borderId="15" xfId="0" applyNumberFormat="1" applyFont="1" applyFill="1" applyBorder="1" applyAlignment="1">
      <alignment horizontal="right" vertical="top" wrapText="1"/>
    </xf>
    <xf numFmtId="49" fontId="3" fillId="16" borderId="3" xfId="0" applyNumberFormat="1" applyFont="1" applyFill="1" applyBorder="1" applyAlignment="1">
      <alignment horizontal="left" vertical="top" wrapText="1"/>
    </xf>
    <xf numFmtId="49" fontId="3" fillId="16" borderId="3" xfId="0" applyNumberFormat="1" applyFont="1" applyFill="1" applyBorder="1" applyAlignment="1">
      <alignment horizontal="center" vertical="top" wrapText="1"/>
    </xf>
    <xf numFmtId="4" fontId="3" fillId="16" borderId="3" xfId="0" applyNumberFormat="1" applyFont="1" applyFill="1" applyBorder="1" applyAlignment="1">
      <alignment horizontal="right" vertical="top" wrapText="1"/>
    </xf>
    <xf numFmtId="0" fontId="9" fillId="0" borderId="0" xfId="0" applyFont="1"/>
    <xf numFmtId="2" fontId="10" fillId="0" borderId="0" xfId="0" applyNumberFormat="1" applyFont="1" applyAlignment="1">
      <alignment horizontal="right" vertical="center"/>
    </xf>
    <xf numFmtId="0" fontId="13" fillId="0" borderId="1" xfId="1" applyFont="1" applyBorder="1" applyAlignment="1">
      <alignment horizontal="center" vertical="center" wrapText="1" readingOrder="1"/>
    </xf>
    <xf numFmtId="0" fontId="14" fillId="0" borderId="1" xfId="1" applyFont="1" applyBorder="1" applyAlignment="1">
      <alignment horizontal="left" vertical="center" wrapText="1" readingOrder="1"/>
    </xf>
    <xf numFmtId="0" fontId="14" fillId="0" borderId="1" xfId="1" applyFont="1" applyBorder="1" applyAlignment="1">
      <alignment horizontal="center" vertical="center" wrapText="1" readingOrder="1"/>
    </xf>
    <xf numFmtId="164" fontId="15" fillId="0" borderId="1" xfId="1" applyNumberFormat="1" applyFont="1" applyBorder="1" applyAlignment="1">
      <alignment horizontal="right" vertical="center" wrapText="1" readingOrder="1"/>
    </xf>
    <xf numFmtId="164" fontId="13" fillId="0" borderId="1" xfId="1" applyNumberFormat="1" applyFont="1" applyBorder="1" applyAlignment="1">
      <alignment horizontal="right" vertical="center" wrapText="1" readingOrder="1"/>
    </xf>
    <xf numFmtId="0" fontId="13" fillId="0" borderId="1" xfId="1" applyFont="1" applyBorder="1" applyAlignment="1">
      <alignment horizontal="left" vertical="center" wrapText="1" readingOrder="1"/>
    </xf>
    <xf numFmtId="0" fontId="16" fillId="0" borderId="1" xfId="1" applyFont="1" applyBorder="1" applyAlignment="1">
      <alignment horizontal="center" vertical="center" wrapText="1" readingOrder="1"/>
    </xf>
    <xf numFmtId="0" fontId="15" fillId="0" borderId="1" xfId="1" applyFont="1" applyBorder="1" applyAlignment="1">
      <alignment horizontal="left" vertical="center" wrapText="1" readingOrder="1"/>
    </xf>
    <xf numFmtId="0" fontId="10" fillId="0" borderId="1" xfId="0" applyFont="1" applyBorder="1" applyAlignment="1">
      <alignment vertical="center"/>
    </xf>
    <xf numFmtId="164" fontId="17" fillId="0" borderId="1" xfId="0" applyNumberFormat="1" applyFont="1" applyBorder="1"/>
    <xf numFmtId="49" fontId="18" fillId="3" borderId="14" xfId="0" applyNumberFormat="1" applyFont="1" applyFill="1" applyBorder="1" applyAlignment="1">
      <alignment horizontal="left" vertical="top" wrapText="1"/>
    </xf>
    <xf numFmtId="4" fontId="18" fillId="3" borderId="1" xfId="0" applyNumberFormat="1" applyFont="1" applyFill="1" applyBorder="1" applyAlignment="1">
      <alignment horizontal="right" vertical="top" wrapText="1"/>
    </xf>
    <xf numFmtId="49" fontId="18" fillId="3" borderId="1" xfId="0" applyNumberFormat="1" applyFont="1" applyFill="1" applyBorder="1" applyAlignment="1">
      <alignment horizontal="center" vertical="top" wrapText="1"/>
    </xf>
    <xf numFmtId="4" fontId="18" fillId="3" borderId="19" xfId="0" applyNumberFormat="1" applyFont="1" applyFill="1" applyBorder="1" applyAlignment="1">
      <alignment horizontal="right" vertical="top" wrapText="1"/>
    </xf>
    <xf numFmtId="4" fontId="4" fillId="3" borderId="24" xfId="0" applyNumberFormat="1" applyFont="1" applyFill="1" applyBorder="1" applyAlignment="1">
      <alignment horizontal="right" vertical="top" wrapText="1"/>
    </xf>
    <xf numFmtId="49" fontId="18" fillId="3" borderId="26" xfId="0" applyNumberFormat="1" applyFont="1" applyFill="1" applyBorder="1" applyAlignment="1">
      <alignment horizontal="left" vertical="top" wrapText="1"/>
    </xf>
    <xf numFmtId="4" fontId="18" fillId="3" borderId="3" xfId="0" applyNumberFormat="1" applyFont="1" applyFill="1" applyBorder="1" applyAlignment="1">
      <alignment horizontal="right" vertical="top" wrapText="1"/>
    </xf>
    <xf numFmtId="49" fontId="18" fillId="3" borderId="27" xfId="0" applyNumberFormat="1" applyFont="1" applyFill="1" applyBorder="1" applyAlignment="1">
      <alignment horizontal="left" vertical="top" wrapText="1"/>
    </xf>
    <xf numFmtId="4" fontId="4" fillId="3" borderId="17" xfId="0" applyNumberFormat="1" applyFont="1" applyFill="1" applyBorder="1" applyAlignment="1">
      <alignment horizontal="right" vertical="top" wrapText="1"/>
    </xf>
    <xf numFmtId="4" fontId="4" fillId="3" borderId="18" xfId="0" applyNumberFormat="1" applyFont="1" applyFill="1" applyBorder="1" applyAlignment="1">
      <alignment horizontal="right" vertical="top" wrapText="1"/>
    </xf>
    <xf numFmtId="49" fontId="3" fillId="3" borderId="14" xfId="0" applyNumberFormat="1" applyFont="1" applyFill="1" applyBorder="1" applyAlignment="1">
      <alignment horizontal="left" vertical="top" wrapText="1"/>
    </xf>
    <xf numFmtId="4" fontId="3" fillId="3" borderId="19" xfId="0" applyNumberFormat="1" applyFont="1" applyFill="1" applyBorder="1" applyAlignment="1">
      <alignment horizontal="right" vertical="top" wrapText="1"/>
    </xf>
    <xf numFmtId="4" fontId="4" fillId="2" borderId="15" xfId="0" applyNumberFormat="1" applyFont="1" applyFill="1" applyBorder="1" applyAlignment="1">
      <alignment horizontal="right" vertical="top" wrapText="1"/>
    </xf>
    <xf numFmtId="2" fontId="19" fillId="0" borderId="0" xfId="0" applyNumberFormat="1" applyFont="1" applyAlignment="1">
      <alignment horizontal="right" vertical="center"/>
    </xf>
    <xf numFmtId="2" fontId="20" fillId="0" borderId="0" xfId="0" applyNumberFormat="1" applyFont="1" applyAlignment="1">
      <alignment horizontal="right" vertical="center"/>
    </xf>
    <xf numFmtId="0" fontId="13" fillId="17" borderId="1" xfId="1" applyFont="1" applyFill="1" applyBorder="1" applyAlignment="1">
      <alignment horizontal="center" vertical="center" wrapText="1" readingOrder="1"/>
    </xf>
    <xf numFmtId="0" fontId="14" fillId="17" borderId="1" xfId="1" applyFont="1" applyFill="1" applyBorder="1" applyAlignment="1">
      <alignment horizontal="left" vertical="center" wrapText="1" readingOrder="1"/>
    </xf>
    <xf numFmtId="0" fontId="14" fillId="17" borderId="1" xfId="1" applyFont="1" applyFill="1" applyBorder="1" applyAlignment="1">
      <alignment horizontal="center" vertical="center" wrapText="1" readingOrder="1"/>
    </xf>
    <xf numFmtId="164" fontId="15" fillId="17" borderId="1" xfId="1" applyNumberFormat="1" applyFont="1" applyFill="1" applyBorder="1" applyAlignment="1">
      <alignment horizontal="right" vertical="center" wrapText="1" readingOrder="1"/>
    </xf>
    <xf numFmtId="4" fontId="20" fillId="0" borderId="1" xfId="0" applyNumberFormat="1" applyFont="1" applyBorder="1"/>
    <xf numFmtId="4" fontId="10" fillId="0" borderId="1" xfId="0" applyNumberFormat="1" applyFont="1" applyBorder="1" applyAlignment="1">
      <alignment vertical="center"/>
    </xf>
    <xf numFmtId="4" fontId="13" fillId="2" borderId="1" xfId="1" applyNumberFormat="1" applyFont="1" applyFill="1" applyBorder="1" applyAlignment="1">
      <alignment horizontal="right" vertical="center" wrapText="1" readingOrder="1"/>
    </xf>
    <xf numFmtId="4" fontId="10" fillId="2" borderId="1" xfId="0" applyNumberFormat="1" applyFont="1" applyFill="1" applyBorder="1" applyAlignment="1">
      <alignment horizontal="right" vertical="center"/>
    </xf>
    <xf numFmtId="0" fontId="15" fillId="2" borderId="1" xfId="1" applyFont="1" applyFill="1" applyBorder="1" applyAlignment="1">
      <alignment horizontal="left" vertical="center" wrapText="1" readingOrder="1"/>
    </xf>
    <xf numFmtId="164" fontId="15" fillId="2" borderId="1" xfId="1" applyNumberFormat="1" applyFont="1" applyFill="1" applyBorder="1" applyAlignment="1">
      <alignment horizontal="right" vertical="center" wrapText="1" readingOrder="1"/>
    </xf>
    <xf numFmtId="164" fontId="13" fillId="17" borderId="1" xfId="1" applyNumberFormat="1" applyFont="1" applyFill="1" applyBorder="1" applyAlignment="1">
      <alignment horizontal="right" vertical="center" wrapText="1" readingOrder="1"/>
    </xf>
    <xf numFmtId="164" fontId="13" fillId="2" borderId="1" xfId="1" applyNumberFormat="1" applyFont="1" applyFill="1" applyBorder="1" applyAlignment="1">
      <alignment horizontal="right" vertical="center" wrapText="1" readingOrder="1"/>
    </xf>
    <xf numFmtId="0" fontId="15" fillId="17" borderId="1" xfId="1" applyFont="1" applyFill="1" applyBorder="1" applyAlignment="1">
      <alignment horizontal="left" vertical="center" wrapText="1" readingOrder="1"/>
    </xf>
    <xf numFmtId="0" fontId="21" fillId="17" borderId="1" xfId="1" applyFont="1" applyFill="1" applyBorder="1" applyAlignment="1">
      <alignment horizontal="left" vertical="center" wrapText="1" readingOrder="1"/>
    </xf>
    <xf numFmtId="0" fontId="22" fillId="0" borderId="1" xfId="1" applyFont="1" applyBorder="1" applyAlignment="1">
      <alignment horizontal="left" vertical="center" wrapText="1" readingOrder="1"/>
    </xf>
    <xf numFmtId="0" fontId="23" fillId="0" borderId="1" xfId="1" applyFont="1" applyBorder="1" applyAlignment="1">
      <alignment horizontal="left" vertical="center" wrapText="1" readingOrder="1"/>
    </xf>
    <xf numFmtId="164" fontId="23" fillId="0" borderId="1" xfId="1" applyNumberFormat="1" applyFont="1" applyBorder="1" applyAlignment="1">
      <alignment horizontal="right" vertical="center" wrapText="1" readingOrder="1"/>
    </xf>
    <xf numFmtId="0" fontId="22" fillId="0" borderId="1" xfId="1" applyFont="1" applyBorder="1" applyAlignment="1">
      <alignment horizontal="center" vertical="center" wrapText="1" readingOrder="1"/>
    </xf>
    <xf numFmtId="0" fontId="24" fillId="0" borderId="1" xfId="1" applyFont="1" applyBorder="1" applyAlignment="1">
      <alignment horizontal="left" vertical="center" wrapText="1" readingOrder="1"/>
    </xf>
    <xf numFmtId="164" fontId="24" fillId="0" borderId="1" xfId="1" applyNumberFormat="1" applyFont="1" applyBorder="1" applyAlignment="1">
      <alignment horizontal="right" vertical="center" wrapText="1" readingOrder="1"/>
    </xf>
    <xf numFmtId="0" fontId="25" fillId="0" borderId="0" xfId="0" applyFont="1"/>
    <xf numFmtId="0" fontId="22" fillId="17" borderId="1" xfId="1" applyFont="1" applyFill="1" applyBorder="1" applyAlignment="1">
      <alignment horizontal="left" vertical="center" wrapText="1" readingOrder="1"/>
    </xf>
    <xf numFmtId="0" fontId="26" fillId="0" borderId="0" xfId="0" applyFont="1"/>
    <xf numFmtId="0" fontId="27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/>
    <xf numFmtId="49" fontId="5" fillId="0" borderId="1" xfId="0" applyNumberFormat="1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6" fillId="0" borderId="3" xfId="0" applyNumberFormat="1" applyFont="1" applyBorder="1" applyAlignment="1">
      <alignment horizontal="right" vertical="top" wrapText="1"/>
    </xf>
    <xf numFmtId="49" fontId="6" fillId="0" borderId="2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righ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4" fontId="6" fillId="2" borderId="2" xfId="0" applyNumberFormat="1" applyFont="1" applyFill="1" applyBorder="1" applyAlignment="1">
      <alignment horizontal="right" vertical="top" wrapText="1"/>
    </xf>
    <xf numFmtId="49" fontId="5" fillId="0" borderId="2" xfId="0" applyNumberFormat="1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right" vertical="top" wrapText="1"/>
    </xf>
    <xf numFmtId="49" fontId="6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vertical="top" wrapText="1"/>
    </xf>
    <xf numFmtId="4" fontId="5" fillId="3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49" fontId="5" fillId="3" borderId="3" xfId="0" applyNumberFormat="1" applyFont="1" applyFill="1" applyBorder="1" applyAlignment="1">
      <alignment horizontal="center" vertical="top" wrapText="1"/>
    </xf>
    <xf numFmtId="4" fontId="5" fillId="3" borderId="2" xfId="0" applyNumberFormat="1" applyFont="1" applyFill="1" applyBorder="1" applyAlignment="1">
      <alignment horizontal="right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left"/>
    </xf>
    <xf numFmtId="49" fontId="5" fillId="3" borderId="1" xfId="0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right" wrapText="1"/>
    </xf>
    <xf numFmtId="49" fontId="32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165" fontId="5" fillId="0" borderId="1" xfId="0" applyNumberFormat="1" applyFont="1" applyBorder="1" applyAlignment="1">
      <alignment horizontal="right" wrapText="1"/>
    </xf>
    <xf numFmtId="4" fontId="0" fillId="0" borderId="0" xfId="0" applyNumberFormat="1"/>
    <xf numFmtId="49" fontId="33" fillId="0" borderId="1" xfId="0" applyNumberFormat="1" applyFont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right" vertical="top" wrapText="1"/>
    </xf>
    <xf numFmtId="49" fontId="4" fillId="0" borderId="26" xfId="0" applyNumberFormat="1" applyFont="1" applyFill="1" applyBorder="1" applyAlignment="1">
      <alignment horizontal="left" vertical="top" wrapText="1"/>
    </xf>
    <xf numFmtId="4" fontId="4" fillId="2" borderId="29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49" fontId="4" fillId="2" borderId="14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" fontId="4" fillId="2" borderId="19" xfId="0" applyNumberFormat="1" applyFont="1" applyFill="1" applyBorder="1" applyAlignment="1">
      <alignment horizontal="right" vertical="top" wrapText="1"/>
    </xf>
    <xf numFmtId="0" fontId="0" fillId="0" borderId="1" xfId="0" applyBorder="1"/>
    <xf numFmtId="2" fontId="0" fillId="0" borderId="0" xfId="0" applyNumberFormat="1" applyAlignment="1">
      <alignment vertical="center"/>
    </xf>
    <xf numFmtId="2" fontId="19" fillId="3" borderId="1" xfId="0" applyNumberFormat="1" applyFont="1" applyFill="1" applyBorder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 wrapText="1"/>
    </xf>
    <xf numFmtId="1" fontId="20" fillId="0" borderId="1" xfId="0" applyNumberFormat="1" applyFont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1" fontId="20" fillId="0" borderId="1" xfId="0" applyNumberFormat="1" applyFont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left" vertical="center" wrapText="1"/>
    </xf>
    <xf numFmtId="2" fontId="20" fillId="0" borderId="1" xfId="0" applyNumberFormat="1" applyFont="1" applyBorder="1" applyAlignment="1">
      <alignment vertical="center"/>
    </xf>
    <xf numFmtId="0" fontId="34" fillId="0" borderId="30" xfId="1" applyFont="1" applyBorder="1" applyAlignment="1">
      <alignment horizontal="left" vertical="center" wrapText="1" readingOrder="1"/>
    </xf>
    <xf numFmtId="0" fontId="34" fillId="0" borderId="31" xfId="1" applyFont="1" applyBorder="1" applyAlignment="1">
      <alignment horizontal="left" vertical="center" wrapText="1" readingOrder="1"/>
    </xf>
    <xf numFmtId="164" fontId="34" fillId="2" borderId="1" xfId="1" applyNumberFormat="1" applyFont="1" applyFill="1" applyBorder="1" applyAlignment="1">
      <alignment horizontal="right" vertical="center" wrapText="1" readingOrder="1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4" fontId="20" fillId="0" borderId="1" xfId="0" applyNumberFormat="1" applyFont="1" applyBorder="1" applyAlignment="1">
      <alignment vertical="center"/>
    </xf>
    <xf numFmtId="0" fontId="35" fillId="3" borderId="1" xfId="0" applyFont="1" applyFill="1" applyBorder="1" applyAlignment="1">
      <alignment vertical="center"/>
    </xf>
    <xf numFmtId="0" fontId="19" fillId="3" borderId="1" xfId="0" applyFont="1" applyFill="1" applyBorder="1" applyAlignment="1">
      <alignment horizontal="right" vertical="center" wrapText="1"/>
    </xf>
    <xf numFmtId="0" fontId="35" fillId="0" borderId="0" xfId="0" applyFont="1"/>
    <xf numFmtId="4" fontId="19" fillId="3" borderId="1" xfId="0" applyNumberFormat="1" applyFont="1" applyFill="1" applyBorder="1" applyAlignment="1">
      <alignment vertical="center"/>
    </xf>
    <xf numFmtId="4" fontId="35" fillId="0" borderId="0" xfId="0" applyNumberFormat="1" applyFont="1"/>
    <xf numFmtId="4" fontId="35" fillId="0" borderId="0" xfId="0" applyNumberFormat="1" applyFont="1" applyAlignment="1">
      <alignment vertical="center"/>
    </xf>
    <xf numFmtId="166" fontId="19" fillId="0" borderId="0" xfId="0" applyNumberFormat="1" applyFont="1" applyAlignment="1">
      <alignment horizontal="left"/>
    </xf>
    <xf numFmtId="166" fontId="20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38" fillId="0" borderId="0" xfId="0" applyFont="1"/>
    <xf numFmtId="0" fontId="36" fillId="0" borderId="1" xfId="0" applyFont="1" applyBorder="1" applyAlignment="1">
      <alignment vertical="center" wrapText="1"/>
    </xf>
    <xf numFmtId="0" fontId="19" fillId="3" borderId="14" xfId="0" applyFont="1" applyFill="1" applyBorder="1" applyAlignment="1">
      <alignment horizontal="center" wrapText="1"/>
    </xf>
    <xf numFmtId="49" fontId="19" fillId="3" borderId="1" xfId="0" applyNumberFormat="1" applyFont="1" applyFill="1" applyBorder="1" applyAlignment="1">
      <alignment horizontal="center" wrapText="1"/>
    </xf>
    <xf numFmtId="0" fontId="20" fillId="0" borderId="14" xfId="0" applyFont="1" applyBorder="1" applyAlignment="1">
      <alignment wrapText="1"/>
    </xf>
    <xf numFmtId="49" fontId="20" fillId="0" borderId="1" xfId="0" applyNumberFormat="1" applyFont="1" applyBorder="1" applyAlignment="1">
      <alignment horizontal="center" wrapText="1"/>
    </xf>
    <xf numFmtId="4" fontId="20" fillId="0" borderId="19" xfId="0" applyNumberFormat="1" applyFont="1" applyBorder="1" applyAlignment="1">
      <alignment horizontal="center" wrapText="1"/>
    </xf>
    <xf numFmtId="4" fontId="20" fillId="0" borderId="1" xfId="0" applyNumberFormat="1" applyFont="1" applyBorder="1" applyAlignment="1">
      <alignment horizontal="center" wrapText="1"/>
    </xf>
    <xf numFmtId="49" fontId="20" fillId="3" borderId="1" xfId="0" applyNumberFormat="1" applyFont="1" applyFill="1" applyBorder="1" applyAlignment="1">
      <alignment horizontal="center" wrapText="1"/>
    </xf>
    <xf numFmtId="4" fontId="19" fillId="3" borderId="19" xfId="0" applyNumberFormat="1" applyFont="1" applyFill="1" applyBorder="1" applyAlignment="1">
      <alignment horizontal="center" wrapText="1"/>
    </xf>
    <xf numFmtId="0" fontId="20" fillId="0" borderId="14" xfId="0" applyFont="1" applyBorder="1" applyAlignment="1">
      <alignment horizontal="left" wrapText="1"/>
    </xf>
    <xf numFmtId="49" fontId="19" fillId="0" borderId="1" xfId="0" applyNumberFormat="1" applyFont="1" applyBorder="1" applyAlignment="1">
      <alignment horizontal="center" wrapText="1"/>
    </xf>
    <xf numFmtId="4" fontId="19" fillId="3" borderId="1" xfId="0" applyNumberFormat="1" applyFont="1" applyFill="1" applyBorder="1" applyAlignment="1">
      <alignment horizontal="center" wrapText="1"/>
    </xf>
    <xf numFmtId="4" fontId="20" fillId="2" borderId="19" xfId="0" applyNumberFormat="1" applyFont="1" applyFill="1" applyBorder="1" applyAlignment="1">
      <alignment horizontal="center" wrapText="1"/>
    </xf>
    <xf numFmtId="4" fontId="19" fillId="3" borderId="14" xfId="0" applyNumberFormat="1" applyFont="1" applyFill="1" applyBorder="1" applyAlignment="1">
      <alignment horizontal="center" wrapText="1"/>
    </xf>
    <xf numFmtId="4" fontId="20" fillId="0" borderId="14" xfId="0" applyNumberFormat="1" applyFont="1" applyBorder="1" applyAlignment="1">
      <alignment wrapText="1"/>
    </xf>
    <xf numFmtId="0" fontId="10" fillId="0" borderId="14" xfId="0" applyFont="1" applyBorder="1" applyAlignment="1">
      <alignment wrapText="1"/>
    </xf>
    <xf numFmtId="49" fontId="10" fillId="0" borderId="1" xfId="0" applyNumberFormat="1" applyFont="1" applyBorder="1" applyAlignment="1">
      <alignment horizontal="center" wrapText="1"/>
    </xf>
    <xf numFmtId="4" fontId="19" fillId="3" borderId="16" xfId="0" applyNumberFormat="1" applyFont="1" applyFill="1" applyBorder="1" applyAlignment="1">
      <alignment wrapText="1"/>
    </xf>
    <xf numFmtId="4" fontId="19" fillId="3" borderId="21" xfId="0" applyNumberFormat="1" applyFont="1" applyFill="1" applyBorder="1" applyAlignment="1">
      <alignment wrapText="1"/>
    </xf>
    <xf numFmtId="4" fontId="19" fillId="3" borderId="22" xfId="0" applyNumberFormat="1" applyFont="1" applyFill="1" applyBorder="1" applyAlignment="1">
      <alignment horizontal="center" wrapText="1"/>
    </xf>
    <xf numFmtId="0" fontId="29" fillId="0" borderId="23" xfId="0" applyFont="1" applyBorder="1"/>
    <xf numFmtId="0" fontId="38" fillId="0" borderId="7" xfId="0" applyFont="1" applyBorder="1"/>
    <xf numFmtId="166" fontId="10" fillId="0" borderId="16" xfId="0" applyNumberFormat="1" applyFont="1" applyBorder="1" applyAlignment="1">
      <alignment wrapText="1"/>
    </xf>
    <xf numFmtId="166" fontId="38" fillId="0" borderId="21" xfId="0" applyNumberFormat="1" applyFont="1" applyBorder="1"/>
    <xf numFmtId="166" fontId="0" fillId="0" borderId="0" xfId="0" applyNumberFormat="1"/>
    <xf numFmtId="0" fontId="28" fillId="0" borderId="0" xfId="0" applyFont="1"/>
    <xf numFmtId="0" fontId="39" fillId="0" borderId="0" xfId="0" applyFont="1" applyAlignment="1">
      <alignment horizontal="right"/>
    </xf>
    <xf numFmtId="0" fontId="40" fillId="0" borderId="0" xfId="0" applyFont="1"/>
    <xf numFmtId="14" fontId="41" fillId="0" borderId="0" xfId="0" applyNumberFormat="1" applyFont="1"/>
    <xf numFmtId="0" fontId="41" fillId="0" borderId="0" xfId="0" applyFont="1"/>
    <xf numFmtId="0" fontId="39" fillId="0" borderId="0" xfId="0" applyFont="1"/>
    <xf numFmtId="0" fontId="43" fillId="0" borderId="0" xfId="0" applyFont="1" applyAlignment="1">
      <alignment horizontal="right"/>
    </xf>
    <xf numFmtId="0" fontId="17" fillId="3" borderId="9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/>
    </xf>
    <xf numFmtId="0" fontId="17" fillId="0" borderId="2" xfId="0" applyFont="1" applyBorder="1" applyAlignment="1">
      <alignment horizontal="left" vertical="top"/>
    </xf>
    <xf numFmtId="0" fontId="10" fillId="0" borderId="7" xfId="0" applyFont="1" applyBorder="1" applyAlignment="1">
      <alignment vertical="center" wrapText="1"/>
    </xf>
    <xf numFmtId="2" fontId="10" fillId="0" borderId="3" xfId="0" applyNumberFormat="1" applyFont="1" applyBorder="1" applyAlignment="1">
      <alignment horizontal="center"/>
    </xf>
    <xf numFmtId="0" fontId="17" fillId="0" borderId="3" xfId="0" applyFont="1" applyBorder="1"/>
    <xf numFmtId="0" fontId="10" fillId="0" borderId="2" xfId="0" applyFont="1" applyBorder="1" applyAlignment="1">
      <alignment vertical="center" wrapText="1"/>
    </xf>
    <xf numFmtId="2" fontId="10" fillId="0" borderId="2" xfId="0" applyNumberFormat="1" applyFont="1" applyBorder="1"/>
    <xf numFmtId="0" fontId="17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vertical="center" wrapText="1"/>
    </xf>
    <xf numFmtId="0" fontId="17" fillId="0" borderId="2" xfId="0" applyFont="1" applyBorder="1" applyAlignment="1">
      <alignment vertical="center"/>
    </xf>
    <xf numFmtId="0" fontId="17" fillId="0" borderId="33" xfId="0" applyFont="1" applyBorder="1" applyAlignment="1">
      <alignment vertical="center"/>
    </xf>
    <xf numFmtId="0" fontId="17" fillId="3" borderId="33" xfId="0" applyFont="1" applyFill="1" applyBorder="1"/>
    <xf numFmtId="0" fontId="17" fillId="3" borderId="2" xfId="0" applyFont="1" applyFill="1" applyBorder="1" applyAlignment="1">
      <alignment horizontal="center"/>
    </xf>
    <xf numFmtId="2" fontId="17" fillId="3" borderId="2" xfId="0" applyNumberFormat="1" applyFont="1" applyFill="1" applyBorder="1" applyAlignment="1">
      <alignment horizontal="center"/>
    </xf>
    <xf numFmtId="0" fontId="42" fillId="0" borderId="0" xfId="0" applyFont="1" applyAlignment="1">
      <alignment horizontal="center" vertical="justify"/>
    </xf>
    <xf numFmtId="0" fontId="36" fillId="3" borderId="11" xfId="0" applyFont="1" applyFill="1" applyBorder="1" applyAlignment="1">
      <alignment horizontal="center" vertical="center"/>
    </xf>
    <xf numFmtId="0" fontId="36" fillId="3" borderId="12" xfId="0" applyFont="1" applyFill="1" applyBorder="1" applyAlignment="1">
      <alignment horizontal="center" vertical="center" wrapText="1"/>
    </xf>
    <xf numFmtId="0" fontId="36" fillId="3" borderId="13" xfId="0" applyFont="1" applyFill="1" applyBorder="1" applyAlignment="1">
      <alignment horizontal="center" vertical="center"/>
    </xf>
    <xf numFmtId="0" fontId="43" fillId="0" borderId="14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3" fillId="0" borderId="19" xfId="0" applyFont="1" applyBorder="1" applyAlignment="1">
      <alignment horizontal="center" vertical="center"/>
    </xf>
    <xf numFmtId="0" fontId="43" fillId="0" borderId="16" xfId="0" applyFont="1" applyBorder="1" applyAlignment="1">
      <alignment horizontal="center" vertical="center" wrapText="1"/>
    </xf>
    <xf numFmtId="0" fontId="43" fillId="0" borderId="21" xfId="0" applyFont="1" applyBorder="1" applyAlignment="1">
      <alignment horizontal="center" vertical="center" wrapText="1"/>
    </xf>
    <xf numFmtId="0" fontId="43" fillId="0" borderId="22" xfId="0" applyFont="1" applyBorder="1" applyAlignment="1">
      <alignment horizontal="center" vertical="center"/>
    </xf>
    <xf numFmtId="0" fontId="36" fillId="3" borderId="11" xfId="0" applyFont="1" applyFill="1" applyBorder="1" applyAlignment="1">
      <alignment vertical="center"/>
    </xf>
    <xf numFmtId="0" fontId="36" fillId="3" borderId="12" xfId="0" applyFont="1" applyFill="1" applyBorder="1" applyAlignment="1">
      <alignment horizontal="center" vertical="center"/>
    </xf>
    <xf numFmtId="0" fontId="43" fillId="0" borderId="14" xfId="0" applyFont="1" applyBorder="1" applyAlignment="1">
      <alignment horizontal="center" vertical="center"/>
    </xf>
    <xf numFmtId="0" fontId="43" fillId="0" borderId="16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/>
    </xf>
    <xf numFmtId="0" fontId="29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4" fontId="19" fillId="0" borderId="1" xfId="0" applyNumberFormat="1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left" vertical="center" wrapText="1"/>
    </xf>
    <xf numFmtId="4" fontId="20" fillId="0" borderId="1" xfId="0" applyNumberFormat="1" applyFont="1" applyBorder="1" applyAlignment="1">
      <alignment horizontal="justify" vertical="justify" wrapText="1"/>
    </xf>
    <xf numFmtId="4" fontId="20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justify" vertical="justify" wrapText="1"/>
    </xf>
    <xf numFmtId="4" fontId="35" fillId="0" borderId="5" xfId="0" applyNumberFormat="1" applyFont="1" applyBorder="1" applyAlignment="1">
      <alignment horizontal="justify" vertical="justify"/>
    </xf>
    <xf numFmtId="4" fontId="35" fillId="0" borderId="0" xfId="0" applyNumberFormat="1" applyFont="1" applyAlignment="1">
      <alignment horizontal="justify" vertical="justify"/>
    </xf>
    <xf numFmtId="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166" fontId="35" fillId="0" borderId="5" xfId="0" applyNumberFormat="1" applyFont="1" applyBorder="1"/>
    <xf numFmtId="166" fontId="35" fillId="0" borderId="0" xfId="0" applyNumberFormat="1" applyFont="1"/>
    <xf numFmtId="49" fontId="20" fillId="0" borderId="1" xfId="0" applyNumberFormat="1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2" fontId="19" fillId="0" borderId="0" xfId="0" applyNumberFormat="1" applyFont="1" applyAlignment="1">
      <alignment horizontal="center" vertical="center" wrapText="1"/>
    </xf>
    <xf numFmtId="0" fontId="44" fillId="0" borderId="0" xfId="0" applyFont="1"/>
    <xf numFmtId="0" fontId="45" fillId="0" borderId="0" xfId="0" applyFont="1"/>
    <xf numFmtId="4" fontId="35" fillId="0" borderId="1" xfId="0" applyNumberFormat="1" applyFont="1" applyBorder="1"/>
    <xf numFmtId="0" fontId="20" fillId="0" borderId="1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49" fontId="20" fillId="0" borderId="3" xfId="0" applyNumberFormat="1" applyFont="1" applyBorder="1" applyAlignment="1">
      <alignment horizontal="center" wrapText="1"/>
    </xf>
    <xf numFmtId="0" fontId="20" fillId="0" borderId="3" xfId="0" applyFont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20" fillId="0" borderId="3" xfId="0" applyNumberFormat="1" applyFont="1" applyBorder="1"/>
    <xf numFmtId="0" fontId="35" fillId="0" borderId="1" xfId="0" applyFont="1" applyBorder="1"/>
    <xf numFmtId="166" fontId="35" fillId="0" borderId="1" xfId="0" applyNumberFormat="1" applyFont="1" applyBorder="1"/>
    <xf numFmtId="0" fontId="36" fillId="0" borderId="1" xfId="0" applyFont="1" applyBorder="1" applyAlignment="1">
      <alignment horizontal="center" vertical="center"/>
    </xf>
    <xf numFmtId="0" fontId="43" fillId="0" borderId="1" xfId="0" applyFont="1" applyBorder="1" applyAlignment="1">
      <alignment vertical="center" wrapText="1"/>
    </xf>
    <xf numFmtId="49" fontId="43" fillId="0" borderId="1" xfId="0" applyNumberFormat="1" applyFont="1" applyBorder="1" applyAlignment="1">
      <alignment horizontal="center" vertical="center" wrapText="1"/>
    </xf>
    <xf numFmtId="166" fontId="43" fillId="0" borderId="1" xfId="0" applyNumberFormat="1" applyFont="1" applyBorder="1" applyAlignment="1">
      <alignment vertical="center" wrapText="1"/>
    </xf>
    <xf numFmtId="4" fontId="36" fillId="0" borderId="1" xfId="0" applyNumberFormat="1" applyFont="1" applyBorder="1" applyAlignment="1">
      <alignment vertical="center" wrapText="1"/>
    </xf>
    <xf numFmtId="4" fontId="6" fillId="3" borderId="1" xfId="0" applyNumberFormat="1" applyFont="1" applyFill="1" applyBorder="1" applyAlignment="1">
      <alignment horizontal="right" vertical="top" wrapText="1"/>
    </xf>
    <xf numFmtId="49" fontId="3" fillId="3" borderId="16" xfId="0" applyNumberFormat="1" applyFont="1" applyFill="1" applyBorder="1" applyAlignment="1">
      <alignment horizontal="left" vertical="top" wrapText="1"/>
    </xf>
    <xf numFmtId="49" fontId="3" fillId="3" borderId="21" xfId="0" applyNumberFormat="1" applyFont="1" applyFill="1" applyBorder="1" applyAlignment="1">
      <alignment horizontal="center" vertical="top" wrapText="1"/>
    </xf>
    <xf numFmtId="4" fontId="3" fillId="3" borderId="21" xfId="0" applyNumberFormat="1" applyFont="1" applyFill="1" applyBorder="1" applyAlignment="1">
      <alignment horizontal="right" vertical="top" wrapText="1"/>
    </xf>
    <xf numFmtId="4" fontId="3" fillId="3" borderId="22" xfId="0" applyNumberFormat="1" applyFont="1" applyFill="1" applyBorder="1" applyAlignment="1">
      <alignment horizontal="right" vertical="top" wrapText="1"/>
    </xf>
    <xf numFmtId="0" fontId="20" fillId="0" borderId="14" xfId="0" applyFont="1" applyBorder="1" applyAlignment="1">
      <alignment horizontal="center" wrapText="1"/>
    </xf>
    <xf numFmtId="0" fontId="47" fillId="0" borderId="0" xfId="0" applyFont="1"/>
    <xf numFmtId="0" fontId="17" fillId="0" borderId="5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49" fontId="19" fillId="0" borderId="12" xfId="0" applyNumberFormat="1" applyFont="1" applyBorder="1" applyAlignment="1">
      <alignment horizontal="center" vertical="center" wrapText="1"/>
    </xf>
    <xf numFmtId="166" fontId="19" fillId="0" borderId="13" xfId="0" applyNumberFormat="1" applyFont="1" applyBorder="1" applyAlignment="1">
      <alignment horizontal="center" vertical="center" wrapText="1"/>
    </xf>
    <xf numFmtId="166" fontId="19" fillId="0" borderId="0" xfId="0" applyNumberFormat="1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8" fillId="0" borderId="0" xfId="0" applyFont="1"/>
    <xf numFmtId="0" fontId="20" fillId="0" borderId="14" xfId="0" applyFont="1" applyBorder="1" applyAlignment="1">
      <alignment vertical="center" wrapText="1"/>
    </xf>
    <xf numFmtId="4" fontId="20" fillId="0" borderId="19" xfId="0" applyNumberFormat="1" applyFont="1" applyBorder="1" applyAlignment="1">
      <alignment horizontal="center" vertical="center" wrapText="1"/>
    </xf>
    <xf numFmtId="0" fontId="9" fillId="0" borderId="0" xfId="0" applyFont="1"/>
    <xf numFmtId="2" fontId="10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2" fontId="20" fillId="0" borderId="0" xfId="0" applyNumberFormat="1" applyFont="1" applyAlignment="1">
      <alignment horizontal="right" vertical="center"/>
    </xf>
    <xf numFmtId="0" fontId="13" fillId="17" borderId="1" xfId="1" applyNumberFormat="1" applyFont="1" applyFill="1" applyBorder="1" applyAlignment="1">
      <alignment horizontal="center" vertical="center" wrapText="1" readingOrder="1"/>
    </xf>
    <xf numFmtId="0" fontId="9" fillId="0" borderId="0" xfId="0" applyNumberFormat="1" applyFont="1" applyAlignment="1">
      <alignment horizontal="center"/>
    </xf>
    <xf numFmtId="0" fontId="15" fillId="17" borderId="1" xfId="1" applyNumberFormat="1" applyFont="1" applyFill="1" applyBorder="1" applyAlignment="1">
      <alignment horizontal="center" vertical="center" wrapText="1" readingOrder="1"/>
    </xf>
    <xf numFmtId="0" fontId="23" fillId="0" borderId="1" xfId="1" applyNumberFormat="1" applyFont="1" applyBorder="1" applyAlignment="1">
      <alignment horizontal="center" vertical="center" wrapText="1" readingOrder="1"/>
    </xf>
    <xf numFmtId="0" fontId="10" fillId="0" borderId="1" xfId="0" applyNumberFormat="1" applyFont="1" applyBorder="1" applyAlignment="1">
      <alignment horizontal="center" vertical="center"/>
    </xf>
    <xf numFmtId="0" fontId="15" fillId="0" borderId="1" xfId="1" applyNumberFormat="1" applyFont="1" applyBorder="1" applyAlignment="1">
      <alignment horizontal="center" vertical="center" wrapText="1" readingOrder="1"/>
    </xf>
    <xf numFmtId="0" fontId="20" fillId="0" borderId="1" xfId="0" applyNumberFormat="1" applyFont="1" applyBorder="1" applyAlignment="1">
      <alignment horizontal="center"/>
    </xf>
    <xf numFmtId="0" fontId="10" fillId="2" borderId="1" xfId="0" applyNumberFormat="1" applyFont="1" applyFill="1" applyBorder="1" applyAlignment="1">
      <alignment horizontal="center" vertical="center"/>
    </xf>
    <xf numFmtId="0" fontId="15" fillId="2" borderId="1" xfId="1" applyNumberFormat="1" applyFont="1" applyFill="1" applyBorder="1" applyAlignment="1">
      <alignment horizontal="center" vertical="center" wrapText="1" readingOrder="1"/>
    </xf>
    <xf numFmtId="0" fontId="24" fillId="0" borderId="1" xfId="1" applyNumberFormat="1" applyFont="1" applyBorder="1" applyAlignment="1">
      <alignment horizontal="center" vertical="center" wrapText="1" readingOrder="1"/>
    </xf>
    <xf numFmtId="0" fontId="0" fillId="0" borderId="0" xfId="0" applyNumberFormat="1" applyAlignment="1">
      <alignment horizontal="center"/>
    </xf>
    <xf numFmtId="0" fontId="23" fillId="0" borderId="1" xfId="1" applyFont="1" applyBorder="1" applyAlignment="1">
      <alignment horizontal="center" vertical="center" wrapText="1" readingOrder="1"/>
    </xf>
    <xf numFmtId="164" fontId="23" fillId="2" borderId="1" xfId="1" applyNumberFormat="1" applyFont="1" applyFill="1" applyBorder="1" applyAlignment="1">
      <alignment horizontal="right" vertical="center" wrapText="1" readingOrder="1"/>
    </xf>
    <xf numFmtId="0" fontId="6" fillId="0" borderId="0" xfId="0" applyFont="1"/>
    <xf numFmtId="0" fontId="23" fillId="17" borderId="1" xfId="1" applyFont="1" applyFill="1" applyBorder="1" applyAlignment="1">
      <alignment horizontal="left" vertical="center" wrapText="1" readingOrder="1"/>
    </xf>
    <xf numFmtId="0" fontId="23" fillId="17" borderId="1" xfId="1" applyFont="1" applyFill="1" applyBorder="1" applyAlignment="1">
      <alignment horizontal="center" vertical="center" wrapText="1" readingOrder="1"/>
    </xf>
    <xf numFmtId="164" fontId="23" fillId="17" borderId="1" xfId="1" applyNumberFormat="1" applyFont="1" applyFill="1" applyBorder="1" applyAlignment="1">
      <alignment horizontal="right" vertical="center" wrapText="1" readingOrder="1"/>
    </xf>
    <xf numFmtId="0" fontId="23" fillId="17" borderId="1" xfId="1" applyNumberFormat="1" applyFont="1" applyFill="1" applyBorder="1" applyAlignment="1">
      <alignment horizontal="center" vertical="center" wrapText="1" readingOrder="1"/>
    </xf>
    <xf numFmtId="0" fontId="22" fillId="17" borderId="1" xfId="1" applyFont="1" applyFill="1" applyBorder="1" applyAlignment="1">
      <alignment horizontal="center" vertical="center" wrapText="1" readingOrder="1"/>
    </xf>
    <xf numFmtId="4" fontId="15" fillId="0" borderId="1" xfId="1" applyNumberFormat="1" applyFont="1" applyBorder="1" applyAlignment="1">
      <alignment horizontal="right" vertical="center" wrapText="1" readingOrder="1"/>
    </xf>
    <xf numFmtId="4" fontId="15" fillId="0" borderId="1" xfId="1" applyNumberFormat="1" applyFont="1" applyBorder="1" applyAlignment="1">
      <alignment horizontal="center" vertical="center" wrapText="1" readingOrder="1"/>
    </xf>
    <xf numFmtId="0" fontId="16" fillId="17" borderId="1" xfId="1" applyFont="1" applyFill="1" applyBorder="1" applyAlignment="1">
      <alignment horizontal="center" vertical="center" wrapText="1" readingOrder="1"/>
    </xf>
    <xf numFmtId="0" fontId="13" fillId="17" borderId="1" xfId="1" applyFont="1" applyFill="1" applyBorder="1" applyAlignment="1">
      <alignment horizontal="left" vertical="center" wrapText="1" readingOrder="1"/>
    </xf>
    <xf numFmtId="4" fontId="13" fillId="17" borderId="1" xfId="1" applyNumberFormat="1" applyFont="1" applyFill="1" applyBorder="1" applyAlignment="1">
      <alignment horizontal="right" vertical="center" wrapText="1" readingOrder="1"/>
    </xf>
    <xf numFmtId="164" fontId="17" fillId="17" borderId="1" xfId="0" applyNumberFormat="1" applyFont="1" applyFill="1" applyBorder="1"/>
    <xf numFmtId="0" fontId="17" fillId="17" borderId="1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9" fillId="0" borderId="0" xfId="0" applyFont="1"/>
    <xf numFmtId="0" fontId="11" fillId="0" borderId="10" xfId="0" applyFont="1" applyBorder="1" applyAlignment="1">
      <alignment horizontal="center" vertical="top" wrapText="1"/>
    </xf>
    <xf numFmtId="0" fontId="9" fillId="0" borderId="10" xfId="0" applyFont="1" applyBorder="1"/>
    <xf numFmtId="2" fontId="17" fillId="0" borderId="0" xfId="0" applyNumberFormat="1" applyFont="1" applyAlignment="1">
      <alignment horizontal="right" vertical="center"/>
    </xf>
    <xf numFmtId="2" fontId="10" fillId="0" borderId="0" xfId="0" applyNumberFormat="1" applyFont="1" applyAlignment="1">
      <alignment horizontal="right" vertical="center"/>
    </xf>
    <xf numFmtId="2" fontId="10" fillId="0" borderId="0" xfId="0" applyNumberFormat="1" applyFont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/>
    </xf>
    <xf numFmtId="2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vertical="center"/>
    </xf>
    <xf numFmtId="2" fontId="36" fillId="0" borderId="0" xfId="0" applyNumberFormat="1" applyFont="1" applyAlignment="1">
      <alignment vertical="center"/>
    </xf>
    <xf numFmtId="0" fontId="37" fillId="0" borderId="10" xfId="0" applyFont="1" applyBorder="1" applyAlignment="1">
      <alignment vertical="center"/>
    </xf>
    <xf numFmtId="2" fontId="19" fillId="3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0" xfId="0" applyFont="1" applyBorder="1" applyAlignment="1">
      <alignment horizontal="center" vertical="center" wrapText="1"/>
    </xf>
    <xf numFmtId="0" fontId="0" fillId="0" borderId="10" xfId="0" applyBorder="1" applyAlignment="1"/>
    <xf numFmtId="0" fontId="32" fillId="0" borderId="0" xfId="0" applyFont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justify"/>
    </xf>
    <xf numFmtId="0" fontId="43" fillId="0" borderId="0" xfId="0" applyFont="1" applyAlignment="1">
      <alignment horizontal="right"/>
    </xf>
    <xf numFmtId="0" fontId="42" fillId="0" borderId="0" xfId="0" applyFont="1" applyAlignment="1">
      <alignment horizontal="center" vertical="justify"/>
    </xf>
    <xf numFmtId="0" fontId="26" fillId="0" borderId="0" xfId="0" applyFont="1" applyAlignment="1">
      <alignment horizontal="right"/>
    </xf>
    <xf numFmtId="0" fontId="36" fillId="0" borderId="0" xfId="0" applyFont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2" fontId="19" fillId="0" borderId="0" xfId="0" applyNumberFormat="1" applyFont="1" applyAlignment="1">
      <alignment horizontal="right" vertical="center"/>
    </xf>
    <xf numFmtId="2" fontId="20" fillId="0" borderId="0" xfId="0" applyNumberFormat="1" applyFont="1" applyAlignment="1">
      <alignment horizontal="right" vertical="center"/>
    </xf>
    <xf numFmtId="0" fontId="46" fillId="0" borderId="0" xfId="0" applyFont="1" applyAlignment="1">
      <alignment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2"/>
  <sheetViews>
    <sheetView topLeftCell="A40" workbookViewId="0">
      <selection activeCell="A61" sqref="A61"/>
    </sheetView>
  </sheetViews>
  <sheetFormatPr defaultRowHeight="15" x14ac:dyDescent="0.25"/>
  <cols>
    <col min="1" max="1" width="20.85546875" style="146" customWidth="1"/>
    <col min="2" max="2" width="35" style="146" customWidth="1"/>
    <col min="3" max="3" width="11.5703125" style="146" customWidth="1"/>
    <col min="4" max="4" width="11.85546875" style="146" customWidth="1"/>
    <col min="5" max="5" width="12.42578125" style="146" customWidth="1"/>
    <col min="6" max="256" width="9.140625" style="146"/>
    <col min="257" max="257" width="24.140625" style="146" customWidth="1"/>
    <col min="258" max="258" width="48.7109375" style="146" customWidth="1"/>
    <col min="259" max="259" width="14.140625" style="146" customWidth="1"/>
    <col min="260" max="260" width="14.28515625" style="146" customWidth="1"/>
    <col min="261" max="261" width="15.28515625" style="146" customWidth="1"/>
    <col min="262" max="512" width="9.140625" style="146"/>
    <col min="513" max="513" width="24.140625" style="146" customWidth="1"/>
    <col min="514" max="514" width="48.7109375" style="146" customWidth="1"/>
    <col min="515" max="515" width="14.140625" style="146" customWidth="1"/>
    <col min="516" max="516" width="14.28515625" style="146" customWidth="1"/>
    <col min="517" max="517" width="15.28515625" style="146" customWidth="1"/>
    <col min="518" max="768" width="9.140625" style="146"/>
    <col min="769" max="769" width="24.140625" style="146" customWidth="1"/>
    <col min="770" max="770" width="48.7109375" style="146" customWidth="1"/>
    <col min="771" max="771" width="14.140625" style="146" customWidth="1"/>
    <col min="772" max="772" width="14.28515625" style="146" customWidth="1"/>
    <col min="773" max="773" width="15.28515625" style="146" customWidth="1"/>
    <col min="774" max="1024" width="9.140625" style="146"/>
    <col min="1025" max="1025" width="24.140625" style="146" customWidth="1"/>
    <col min="1026" max="1026" width="48.7109375" style="146" customWidth="1"/>
    <col min="1027" max="1027" width="14.140625" style="146" customWidth="1"/>
    <col min="1028" max="1028" width="14.28515625" style="146" customWidth="1"/>
    <col min="1029" max="1029" width="15.28515625" style="146" customWidth="1"/>
    <col min="1030" max="1280" width="9.140625" style="146"/>
    <col min="1281" max="1281" width="24.140625" style="146" customWidth="1"/>
    <col min="1282" max="1282" width="48.7109375" style="146" customWidth="1"/>
    <col min="1283" max="1283" width="14.140625" style="146" customWidth="1"/>
    <col min="1284" max="1284" width="14.28515625" style="146" customWidth="1"/>
    <col min="1285" max="1285" width="15.28515625" style="146" customWidth="1"/>
    <col min="1286" max="1536" width="9.140625" style="146"/>
    <col min="1537" max="1537" width="24.140625" style="146" customWidth="1"/>
    <col min="1538" max="1538" width="48.7109375" style="146" customWidth="1"/>
    <col min="1539" max="1539" width="14.140625" style="146" customWidth="1"/>
    <col min="1540" max="1540" width="14.28515625" style="146" customWidth="1"/>
    <col min="1541" max="1541" width="15.28515625" style="146" customWidth="1"/>
    <col min="1542" max="1792" width="9.140625" style="146"/>
    <col min="1793" max="1793" width="24.140625" style="146" customWidth="1"/>
    <col min="1794" max="1794" width="48.7109375" style="146" customWidth="1"/>
    <col min="1795" max="1795" width="14.140625" style="146" customWidth="1"/>
    <col min="1796" max="1796" width="14.28515625" style="146" customWidth="1"/>
    <col min="1797" max="1797" width="15.28515625" style="146" customWidth="1"/>
    <col min="1798" max="2048" width="9.140625" style="146"/>
    <col min="2049" max="2049" width="24.140625" style="146" customWidth="1"/>
    <col min="2050" max="2050" width="48.7109375" style="146" customWidth="1"/>
    <col min="2051" max="2051" width="14.140625" style="146" customWidth="1"/>
    <col min="2052" max="2052" width="14.28515625" style="146" customWidth="1"/>
    <col min="2053" max="2053" width="15.28515625" style="146" customWidth="1"/>
    <col min="2054" max="2304" width="9.140625" style="146"/>
    <col min="2305" max="2305" width="24.140625" style="146" customWidth="1"/>
    <col min="2306" max="2306" width="48.7109375" style="146" customWidth="1"/>
    <col min="2307" max="2307" width="14.140625" style="146" customWidth="1"/>
    <col min="2308" max="2308" width="14.28515625" style="146" customWidth="1"/>
    <col min="2309" max="2309" width="15.28515625" style="146" customWidth="1"/>
    <col min="2310" max="2560" width="9.140625" style="146"/>
    <col min="2561" max="2561" width="24.140625" style="146" customWidth="1"/>
    <col min="2562" max="2562" width="48.7109375" style="146" customWidth="1"/>
    <col min="2563" max="2563" width="14.140625" style="146" customWidth="1"/>
    <col min="2564" max="2564" width="14.28515625" style="146" customWidth="1"/>
    <col min="2565" max="2565" width="15.28515625" style="146" customWidth="1"/>
    <col min="2566" max="2816" width="9.140625" style="146"/>
    <col min="2817" max="2817" width="24.140625" style="146" customWidth="1"/>
    <col min="2818" max="2818" width="48.7109375" style="146" customWidth="1"/>
    <col min="2819" max="2819" width="14.140625" style="146" customWidth="1"/>
    <col min="2820" max="2820" width="14.28515625" style="146" customWidth="1"/>
    <col min="2821" max="2821" width="15.28515625" style="146" customWidth="1"/>
    <col min="2822" max="3072" width="9.140625" style="146"/>
    <col min="3073" max="3073" width="24.140625" style="146" customWidth="1"/>
    <col min="3074" max="3074" width="48.7109375" style="146" customWidth="1"/>
    <col min="3075" max="3075" width="14.140625" style="146" customWidth="1"/>
    <col min="3076" max="3076" width="14.28515625" style="146" customWidth="1"/>
    <col min="3077" max="3077" width="15.28515625" style="146" customWidth="1"/>
    <col min="3078" max="3328" width="9.140625" style="146"/>
    <col min="3329" max="3329" width="24.140625" style="146" customWidth="1"/>
    <col min="3330" max="3330" width="48.7109375" style="146" customWidth="1"/>
    <col min="3331" max="3331" width="14.140625" style="146" customWidth="1"/>
    <col min="3332" max="3332" width="14.28515625" style="146" customWidth="1"/>
    <col min="3333" max="3333" width="15.28515625" style="146" customWidth="1"/>
    <col min="3334" max="3584" width="9.140625" style="146"/>
    <col min="3585" max="3585" width="24.140625" style="146" customWidth="1"/>
    <col min="3586" max="3586" width="48.7109375" style="146" customWidth="1"/>
    <col min="3587" max="3587" width="14.140625" style="146" customWidth="1"/>
    <col min="3588" max="3588" width="14.28515625" style="146" customWidth="1"/>
    <col min="3589" max="3589" width="15.28515625" style="146" customWidth="1"/>
    <col min="3590" max="3840" width="9.140625" style="146"/>
    <col min="3841" max="3841" width="24.140625" style="146" customWidth="1"/>
    <col min="3842" max="3842" width="48.7109375" style="146" customWidth="1"/>
    <col min="3843" max="3843" width="14.140625" style="146" customWidth="1"/>
    <col min="3844" max="3844" width="14.28515625" style="146" customWidth="1"/>
    <col min="3845" max="3845" width="15.28515625" style="146" customWidth="1"/>
    <col min="3846" max="4096" width="9.140625" style="146"/>
    <col min="4097" max="4097" width="24.140625" style="146" customWidth="1"/>
    <col min="4098" max="4098" width="48.7109375" style="146" customWidth="1"/>
    <col min="4099" max="4099" width="14.140625" style="146" customWidth="1"/>
    <col min="4100" max="4100" width="14.28515625" style="146" customWidth="1"/>
    <col min="4101" max="4101" width="15.28515625" style="146" customWidth="1"/>
    <col min="4102" max="4352" width="9.140625" style="146"/>
    <col min="4353" max="4353" width="24.140625" style="146" customWidth="1"/>
    <col min="4354" max="4354" width="48.7109375" style="146" customWidth="1"/>
    <col min="4355" max="4355" width="14.140625" style="146" customWidth="1"/>
    <col min="4356" max="4356" width="14.28515625" style="146" customWidth="1"/>
    <col min="4357" max="4357" width="15.28515625" style="146" customWidth="1"/>
    <col min="4358" max="4608" width="9.140625" style="146"/>
    <col min="4609" max="4609" width="24.140625" style="146" customWidth="1"/>
    <col min="4610" max="4610" width="48.7109375" style="146" customWidth="1"/>
    <col min="4611" max="4611" width="14.140625" style="146" customWidth="1"/>
    <col min="4612" max="4612" width="14.28515625" style="146" customWidth="1"/>
    <col min="4613" max="4613" width="15.28515625" style="146" customWidth="1"/>
    <col min="4614" max="4864" width="9.140625" style="146"/>
    <col min="4865" max="4865" width="24.140625" style="146" customWidth="1"/>
    <col min="4866" max="4866" width="48.7109375" style="146" customWidth="1"/>
    <col min="4867" max="4867" width="14.140625" style="146" customWidth="1"/>
    <col min="4868" max="4868" width="14.28515625" style="146" customWidth="1"/>
    <col min="4869" max="4869" width="15.28515625" style="146" customWidth="1"/>
    <col min="4870" max="5120" width="9.140625" style="146"/>
    <col min="5121" max="5121" width="24.140625" style="146" customWidth="1"/>
    <col min="5122" max="5122" width="48.7109375" style="146" customWidth="1"/>
    <col min="5123" max="5123" width="14.140625" style="146" customWidth="1"/>
    <col min="5124" max="5124" width="14.28515625" style="146" customWidth="1"/>
    <col min="5125" max="5125" width="15.28515625" style="146" customWidth="1"/>
    <col min="5126" max="5376" width="9.140625" style="146"/>
    <col min="5377" max="5377" width="24.140625" style="146" customWidth="1"/>
    <col min="5378" max="5378" width="48.7109375" style="146" customWidth="1"/>
    <col min="5379" max="5379" width="14.140625" style="146" customWidth="1"/>
    <col min="5380" max="5380" width="14.28515625" style="146" customWidth="1"/>
    <col min="5381" max="5381" width="15.28515625" style="146" customWidth="1"/>
    <col min="5382" max="5632" width="9.140625" style="146"/>
    <col min="5633" max="5633" width="24.140625" style="146" customWidth="1"/>
    <col min="5634" max="5634" width="48.7109375" style="146" customWidth="1"/>
    <col min="5635" max="5635" width="14.140625" style="146" customWidth="1"/>
    <col min="5636" max="5636" width="14.28515625" style="146" customWidth="1"/>
    <col min="5637" max="5637" width="15.28515625" style="146" customWidth="1"/>
    <col min="5638" max="5888" width="9.140625" style="146"/>
    <col min="5889" max="5889" width="24.140625" style="146" customWidth="1"/>
    <col min="5890" max="5890" width="48.7109375" style="146" customWidth="1"/>
    <col min="5891" max="5891" width="14.140625" style="146" customWidth="1"/>
    <col min="5892" max="5892" width="14.28515625" style="146" customWidth="1"/>
    <col min="5893" max="5893" width="15.28515625" style="146" customWidth="1"/>
    <col min="5894" max="6144" width="9.140625" style="146"/>
    <col min="6145" max="6145" width="24.140625" style="146" customWidth="1"/>
    <col min="6146" max="6146" width="48.7109375" style="146" customWidth="1"/>
    <col min="6147" max="6147" width="14.140625" style="146" customWidth="1"/>
    <col min="6148" max="6148" width="14.28515625" style="146" customWidth="1"/>
    <col min="6149" max="6149" width="15.28515625" style="146" customWidth="1"/>
    <col min="6150" max="6400" width="9.140625" style="146"/>
    <col min="6401" max="6401" width="24.140625" style="146" customWidth="1"/>
    <col min="6402" max="6402" width="48.7109375" style="146" customWidth="1"/>
    <col min="6403" max="6403" width="14.140625" style="146" customWidth="1"/>
    <col min="6404" max="6404" width="14.28515625" style="146" customWidth="1"/>
    <col min="6405" max="6405" width="15.28515625" style="146" customWidth="1"/>
    <col min="6406" max="6656" width="9.140625" style="146"/>
    <col min="6657" max="6657" width="24.140625" style="146" customWidth="1"/>
    <col min="6658" max="6658" width="48.7109375" style="146" customWidth="1"/>
    <col min="6659" max="6659" width="14.140625" style="146" customWidth="1"/>
    <col min="6660" max="6660" width="14.28515625" style="146" customWidth="1"/>
    <col min="6661" max="6661" width="15.28515625" style="146" customWidth="1"/>
    <col min="6662" max="6912" width="9.140625" style="146"/>
    <col min="6913" max="6913" width="24.140625" style="146" customWidth="1"/>
    <col min="6914" max="6914" width="48.7109375" style="146" customWidth="1"/>
    <col min="6915" max="6915" width="14.140625" style="146" customWidth="1"/>
    <col min="6916" max="6916" width="14.28515625" style="146" customWidth="1"/>
    <col min="6917" max="6917" width="15.28515625" style="146" customWidth="1"/>
    <col min="6918" max="7168" width="9.140625" style="146"/>
    <col min="7169" max="7169" width="24.140625" style="146" customWidth="1"/>
    <col min="7170" max="7170" width="48.7109375" style="146" customWidth="1"/>
    <col min="7171" max="7171" width="14.140625" style="146" customWidth="1"/>
    <col min="7172" max="7172" width="14.28515625" style="146" customWidth="1"/>
    <col min="7173" max="7173" width="15.28515625" style="146" customWidth="1"/>
    <col min="7174" max="7424" width="9.140625" style="146"/>
    <col min="7425" max="7425" width="24.140625" style="146" customWidth="1"/>
    <col min="7426" max="7426" width="48.7109375" style="146" customWidth="1"/>
    <col min="7427" max="7427" width="14.140625" style="146" customWidth="1"/>
    <col min="7428" max="7428" width="14.28515625" style="146" customWidth="1"/>
    <col min="7429" max="7429" width="15.28515625" style="146" customWidth="1"/>
    <col min="7430" max="7680" width="9.140625" style="146"/>
    <col min="7681" max="7681" width="24.140625" style="146" customWidth="1"/>
    <col min="7682" max="7682" width="48.7109375" style="146" customWidth="1"/>
    <col min="7683" max="7683" width="14.140625" style="146" customWidth="1"/>
    <col min="7684" max="7684" width="14.28515625" style="146" customWidth="1"/>
    <col min="7685" max="7685" width="15.28515625" style="146" customWidth="1"/>
    <col min="7686" max="7936" width="9.140625" style="146"/>
    <col min="7937" max="7937" width="24.140625" style="146" customWidth="1"/>
    <col min="7938" max="7938" width="48.7109375" style="146" customWidth="1"/>
    <col min="7939" max="7939" width="14.140625" style="146" customWidth="1"/>
    <col min="7940" max="7940" width="14.28515625" style="146" customWidth="1"/>
    <col min="7941" max="7941" width="15.28515625" style="146" customWidth="1"/>
    <col min="7942" max="8192" width="9.140625" style="146"/>
    <col min="8193" max="8193" width="24.140625" style="146" customWidth="1"/>
    <col min="8194" max="8194" width="48.7109375" style="146" customWidth="1"/>
    <col min="8195" max="8195" width="14.140625" style="146" customWidth="1"/>
    <col min="8196" max="8196" width="14.28515625" style="146" customWidth="1"/>
    <col min="8197" max="8197" width="15.28515625" style="146" customWidth="1"/>
    <col min="8198" max="8448" width="9.140625" style="146"/>
    <col min="8449" max="8449" width="24.140625" style="146" customWidth="1"/>
    <col min="8450" max="8450" width="48.7109375" style="146" customWidth="1"/>
    <col min="8451" max="8451" width="14.140625" style="146" customWidth="1"/>
    <col min="8452" max="8452" width="14.28515625" style="146" customWidth="1"/>
    <col min="8453" max="8453" width="15.28515625" style="146" customWidth="1"/>
    <col min="8454" max="8704" width="9.140625" style="146"/>
    <col min="8705" max="8705" width="24.140625" style="146" customWidth="1"/>
    <col min="8706" max="8706" width="48.7109375" style="146" customWidth="1"/>
    <col min="8707" max="8707" width="14.140625" style="146" customWidth="1"/>
    <col min="8708" max="8708" width="14.28515625" style="146" customWidth="1"/>
    <col min="8709" max="8709" width="15.28515625" style="146" customWidth="1"/>
    <col min="8710" max="8960" width="9.140625" style="146"/>
    <col min="8961" max="8961" width="24.140625" style="146" customWidth="1"/>
    <col min="8962" max="8962" width="48.7109375" style="146" customWidth="1"/>
    <col min="8963" max="8963" width="14.140625" style="146" customWidth="1"/>
    <col min="8964" max="8964" width="14.28515625" style="146" customWidth="1"/>
    <col min="8965" max="8965" width="15.28515625" style="146" customWidth="1"/>
    <col min="8966" max="9216" width="9.140625" style="146"/>
    <col min="9217" max="9217" width="24.140625" style="146" customWidth="1"/>
    <col min="9218" max="9218" width="48.7109375" style="146" customWidth="1"/>
    <col min="9219" max="9219" width="14.140625" style="146" customWidth="1"/>
    <col min="9220" max="9220" width="14.28515625" style="146" customWidth="1"/>
    <col min="9221" max="9221" width="15.28515625" style="146" customWidth="1"/>
    <col min="9222" max="9472" width="9.140625" style="146"/>
    <col min="9473" max="9473" width="24.140625" style="146" customWidth="1"/>
    <col min="9474" max="9474" width="48.7109375" style="146" customWidth="1"/>
    <col min="9475" max="9475" width="14.140625" style="146" customWidth="1"/>
    <col min="9476" max="9476" width="14.28515625" style="146" customWidth="1"/>
    <col min="9477" max="9477" width="15.28515625" style="146" customWidth="1"/>
    <col min="9478" max="9728" width="9.140625" style="146"/>
    <col min="9729" max="9729" width="24.140625" style="146" customWidth="1"/>
    <col min="9730" max="9730" width="48.7109375" style="146" customWidth="1"/>
    <col min="9731" max="9731" width="14.140625" style="146" customWidth="1"/>
    <col min="9732" max="9732" width="14.28515625" style="146" customWidth="1"/>
    <col min="9733" max="9733" width="15.28515625" style="146" customWidth="1"/>
    <col min="9734" max="9984" width="9.140625" style="146"/>
    <col min="9985" max="9985" width="24.140625" style="146" customWidth="1"/>
    <col min="9986" max="9986" width="48.7109375" style="146" customWidth="1"/>
    <col min="9987" max="9987" width="14.140625" style="146" customWidth="1"/>
    <col min="9988" max="9988" width="14.28515625" style="146" customWidth="1"/>
    <col min="9989" max="9989" width="15.28515625" style="146" customWidth="1"/>
    <col min="9990" max="10240" width="9.140625" style="146"/>
    <col min="10241" max="10241" width="24.140625" style="146" customWidth="1"/>
    <col min="10242" max="10242" width="48.7109375" style="146" customWidth="1"/>
    <col min="10243" max="10243" width="14.140625" style="146" customWidth="1"/>
    <col min="10244" max="10244" width="14.28515625" style="146" customWidth="1"/>
    <col min="10245" max="10245" width="15.28515625" style="146" customWidth="1"/>
    <col min="10246" max="10496" width="9.140625" style="146"/>
    <col min="10497" max="10497" width="24.140625" style="146" customWidth="1"/>
    <col min="10498" max="10498" width="48.7109375" style="146" customWidth="1"/>
    <col min="10499" max="10499" width="14.140625" style="146" customWidth="1"/>
    <col min="10500" max="10500" width="14.28515625" style="146" customWidth="1"/>
    <col min="10501" max="10501" width="15.28515625" style="146" customWidth="1"/>
    <col min="10502" max="10752" width="9.140625" style="146"/>
    <col min="10753" max="10753" width="24.140625" style="146" customWidth="1"/>
    <col min="10754" max="10754" width="48.7109375" style="146" customWidth="1"/>
    <col min="10755" max="10755" width="14.140625" style="146" customWidth="1"/>
    <col min="10756" max="10756" width="14.28515625" style="146" customWidth="1"/>
    <col min="10757" max="10757" width="15.28515625" style="146" customWidth="1"/>
    <col min="10758" max="11008" width="9.140625" style="146"/>
    <col min="11009" max="11009" width="24.140625" style="146" customWidth="1"/>
    <col min="11010" max="11010" width="48.7109375" style="146" customWidth="1"/>
    <col min="11011" max="11011" width="14.140625" style="146" customWidth="1"/>
    <col min="11012" max="11012" width="14.28515625" style="146" customWidth="1"/>
    <col min="11013" max="11013" width="15.28515625" style="146" customWidth="1"/>
    <col min="11014" max="11264" width="9.140625" style="146"/>
    <col min="11265" max="11265" width="24.140625" style="146" customWidth="1"/>
    <col min="11266" max="11266" width="48.7109375" style="146" customWidth="1"/>
    <col min="11267" max="11267" width="14.140625" style="146" customWidth="1"/>
    <col min="11268" max="11268" width="14.28515625" style="146" customWidth="1"/>
    <col min="11269" max="11269" width="15.28515625" style="146" customWidth="1"/>
    <col min="11270" max="11520" width="9.140625" style="146"/>
    <col min="11521" max="11521" width="24.140625" style="146" customWidth="1"/>
    <col min="11522" max="11522" width="48.7109375" style="146" customWidth="1"/>
    <col min="11523" max="11523" width="14.140625" style="146" customWidth="1"/>
    <col min="11524" max="11524" width="14.28515625" style="146" customWidth="1"/>
    <col min="11525" max="11525" width="15.28515625" style="146" customWidth="1"/>
    <col min="11526" max="11776" width="9.140625" style="146"/>
    <col min="11777" max="11777" width="24.140625" style="146" customWidth="1"/>
    <col min="11778" max="11778" width="48.7109375" style="146" customWidth="1"/>
    <col min="11779" max="11779" width="14.140625" style="146" customWidth="1"/>
    <col min="11780" max="11780" width="14.28515625" style="146" customWidth="1"/>
    <col min="11781" max="11781" width="15.28515625" style="146" customWidth="1"/>
    <col min="11782" max="12032" width="9.140625" style="146"/>
    <col min="12033" max="12033" width="24.140625" style="146" customWidth="1"/>
    <col min="12034" max="12034" width="48.7109375" style="146" customWidth="1"/>
    <col min="12035" max="12035" width="14.140625" style="146" customWidth="1"/>
    <col min="12036" max="12036" width="14.28515625" style="146" customWidth="1"/>
    <col min="12037" max="12037" width="15.28515625" style="146" customWidth="1"/>
    <col min="12038" max="12288" width="9.140625" style="146"/>
    <col min="12289" max="12289" width="24.140625" style="146" customWidth="1"/>
    <col min="12290" max="12290" width="48.7109375" style="146" customWidth="1"/>
    <col min="12291" max="12291" width="14.140625" style="146" customWidth="1"/>
    <col min="12292" max="12292" width="14.28515625" style="146" customWidth="1"/>
    <col min="12293" max="12293" width="15.28515625" style="146" customWidth="1"/>
    <col min="12294" max="12544" width="9.140625" style="146"/>
    <col min="12545" max="12545" width="24.140625" style="146" customWidth="1"/>
    <col min="12546" max="12546" width="48.7109375" style="146" customWidth="1"/>
    <col min="12547" max="12547" width="14.140625" style="146" customWidth="1"/>
    <col min="12548" max="12548" width="14.28515625" style="146" customWidth="1"/>
    <col min="12549" max="12549" width="15.28515625" style="146" customWidth="1"/>
    <col min="12550" max="12800" width="9.140625" style="146"/>
    <col min="12801" max="12801" width="24.140625" style="146" customWidth="1"/>
    <col min="12802" max="12802" width="48.7109375" style="146" customWidth="1"/>
    <col min="12803" max="12803" width="14.140625" style="146" customWidth="1"/>
    <col min="12804" max="12804" width="14.28515625" style="146" customWidth="1"/>
    <col min="12805" max="12805" width="15.28515625" style="146" customWidth="1"/>
    <col min="12806" max="13056" width="9.140625" style="146"/>
    <col min="13057" max="13057" width="24.140625" style="146" customWidth="1"/>
    <col min="13058" max="13058" width="48.7109375" style="146" customWidth="1"/>
    <col min="13059" max="13059" width="14.140625" style="146" customWidth="1"/>
    <col min="13060" max="13060" width="14.28515625" style="146" customWidth="1"/>
    <col min="13061" max="13061" width="15.28515625" style="146" customWidth="1"/>
    <col min="13062" max="13312" width="9.140625" style="146"/>
    <col min="13313" max="13313" width="24.140625" style="146" customWidth="1"/>
    <col min="13314" max="13314" width="48.7109375" style="146" customWidth="1"/>
    <col min="13315" max="13315" width="14.140625" style="146" customWidth="1"/>
    <col min="13316" max="13316" width="14.28515625" style="146" customWidth="1"/>
    <col min="13317" max="13317" width="15.28515625" style="146" customWidth="1"/>
    <col min="13318" max="13568" width="9.140625" style="146"/>
    <col min="13569" max="13569" width="24.140625" style="146" customWidth="1"/>
    <col min="13570" max="13570" width="48.7109375" style="146" customWidth="1"/>
    <col min="13571" max="13571" width="14.140625" style="146" customWidth="1"/>
    <col min="13572" max="13572" width="14.28515625" style="146" customWidth="1"/>
    <col min="13573" max="13573" width="15.28515625" style="146" customWidth="1"/>
    <col min="13574" max="13824" width="9.140625" style="146"/>
    <col min="13825" max="13825" width="24.140625" style="146" customWidth="1"/>
    <col min="13826" max="13826" width="48.7109375" style="146" customWidth="1"/>
    <col min="13827" max="13827" width="14.140625" style="146" customWidth="1"/>
    <col min="13828" max="13828" width="14.28515625" style="146" customWidth="1"/>
    <col min="13829" max="13829" width="15.28515625" style="146" customWidth="1"/>
    <col min="13830" max="14080" width="9.140625" style="146"/>
    <col min="14081" max="14081" width="24.140625" style="146" customWidth="1"/>
    <col min="14082" max="14082" width="48.7109375" style="146" customWidth="1"/>
    <col min="14083" max="14083" width="14.140625" style="146" customWidth="1"/>
    <col min="14084" max="14084" width="14.28515625" style="146" customWidth="1"/>
    <col min="14085" max="14085" width="15.28515625" style="146" customWidth="1"/>
    <col min="14086" max="14336" width="9.140625" style="146"/>
    <col min="14337" max="14337" width="24.140625" style="146" customWidth="1"/>
    <col min="14338" max="14338" width="48.7109375" style="146" customWidth="1"/>
    <col min="14339" max="14339" width="14.140625" style="146" customWidth="1"/>
    <col min="14340" max="14340" width="14.28515625" style="146" customWidth="1"/>
    <col min="14341" max="14341" width="15.28515625" style="146" customWidth="1"/>
    <col min="14342" max="14592" width="9.140625" style="146"/>
    <col min="14593" max="14593" width="24.140625" style="146" customWidth="1"/>
    <col min="14594" max="14594" width="48.7109375" style="146" customWidth="1"/>
    <col min="14595" max="14595" width="14.140625" style="146" customWidth="1"/>
    <col min="14596" max="14596" width="14.28515625" style="146" customWidth="1"/>
    <col min="14597" max="14597" width="15.28515625" style="146" customWidth="1"/>
    <col min="14598" max="14848" width="9.140625" style="146"/>
    <col min="14849" max="14849" width="24.140625" style="146" customWidth="1"/>
    <col min="14850" max="14850" width="48.7109375" style="146" customWidth="1"/>
    <col min="14851" max="14851" width="14.140625" style="146" customWidth="1"/>
    <col min="14852" max="14852" width="14.28515625" style="146" customWidth="1"/>
    <col min="14853" max="14853" width="15.28515625" style="146" customWidth="1"/>
    <col min="14854" max="15104" width="9.140625" style="146"/>
    <col min="15105" max="15105" width="24.140625" style="146" customWidth="1"/>
    <col min="15106" max="15106" width="48.7109375" style="146" customWidth="1"/>
    <col min="15107" max="15107" width="14.140625" style="146" customWidth="1"/>
    <col min="15108" max="15108" width="14.28515625" style="146" customWidth="1"/>
    <col min="15109" max="15109" width="15.28515625" style="146" customWidth="1"/>
    <col min="15110" max="15360" width="9.140625" style="146"/>
    <col min="15361" max="15361" width="24.140625" style="146" customWidth="1"/>
    <col min="15362" max="15362" width="48.7109375" style="146" customWidth="1"/>
    <col min="15363" max="15363" width="14.140625" style="146" customWidth="1"/>
    <col min="15364" max="15364" width="14.28515625" style="146" customWidth="1"/>
    <col min="15365" max="15365" width="15.28515625" style="146" customWidth="1"/>
    <col min="15366" max="15616" width="9.140625" style="146"/>
    <col min="15617" max="15617" width="24.140625" style="146" customWidth="1"/>
    <col min="15618" max="15618" width="48.7109375" style="146" customWidth="1"/>
    <col min="15619" max="15619" width="14.140625" style="146" customWidth="1"/>
    <col min="15620" max="15620" width="14.28515625" style="146" customWidth="1"/>
    <col min="15621" max="15621" width="15.28515625" style="146" customWidth="1"/>
    <col min="15622" max="15872" width="9.140625" style="146"/>
    <col min="15873" max="15873" width="24.140625" style="146" customWidth="1"/>
    <col min="15874" max="15874" width="48.7109375" style="146" customWidth="1"/>
    <col min="15875" max="15875" width="14.140625" style="146" customWidth="1"/>
    <col min="15876" max="15876" width="14.28515625" style="146" customWidth="1"/>
    <col min="15877" max="15877" width="15.28515625" style="146" customWidth="1"/>
    <col min="15878" max="16128" width="9.140625" style="146"/>
    <col min="16129" max="16129" width="24.140625" style="146" customWidth="1"/>
    <col min="16130" max="16130" width="48.7109375" style="146" customWidth="1"/>
    <col min="16131" max="16131" width="14.140625" style="146" customWidth="1"/>
    <col min="16132" max="16132" width="14.28515625" style="146" customWidth="1"/>
    <col min="16133" max="16133" width="15.28515625" style="146" customWidth="1"/>
    <col min="16134" max="16384" width="9.140625" style="146"/>
  </cols>
  <sheetData>
    <row r="1" spans="1:5" x14ac:dyDescent="0.25">
      <c r="E1" s="171" t="s">
        <v>222</v>
      </c>
    </row>
    <row r="2" spans="1:5" x14ac:dyDescent="0.25">
      <c r="E2" s="172" t="s">
        <v>223</v>
      </c>
    </row>
    <row r="3" spans="1:5" x14ac:dyDescent="0.25">
      <c r="E3" s="172" t="s">
        <v>224</v>
      </c>
    </row>
    <row r="4" spans="1:5" x14ac:dyDescent="0.25">
      <c r="A4"/>
      <c r="E4" s="172" t="s">
        <v>444</v>
      </c>
    </row>
    <row r="5" spans="1:5" x14ac:dyDescent="0.25">
      <c r="A5"/>
      <c r="D5" s="147"/>
    </row>
    <row r="6" spans="1:5" ht="15.6" customHeight="1" x14ac:dyDescent="0.25">
      <c r="A6" s="443" t="s">
        <v>228</v>
      </c>
      <c r="B6" s="443"/>
      <c r="C6" s="443"/>
      <c r="D6" s="443"/>
      <c r="E6" s="444"/>
    </row>
    <row r="7" spans="1:5" ht="15.6" customHeight="1" x14ac:dyDescent="0.25">
      <c r="A7" s="443"/>
      <c r="B7" s="443"/>
      <c r="C7" s="443"/>
      <c r="D7" s="443"/>
      <c r="E7" s="444"/>
    </row>
    <row r="8" spans="1:5" ht="15.6" customHeight="1" x14ac:dyDescent="0.25">
      <c r="A8" s="445"/>
      <c r="B8" s="445"/>
      <c r="C8" s="445"/>
      <c r="D8" s="445"/>
      <c r="E8" s="446"/>
    </row>
    <row r="9" spans="1:5" ht="87" customHeight="1" x14ac:dyDescent="0.25">
      <c r="A9" s="173" t="s">
        <v>162</v>
      </c>
      <c r="B9" s="173" t="s">
        <v>11</v>
      </c>
      <c r="C9" s="173" t="s">
        <v>163</v>
      </c>
      <c r="D9" s="173" t="s">
        <v>164</v>
      </c>
      <c r="E9" s="173" t="s">
        <v>165</v>
      </c>
    </row>
    <row r="10" spans="1:5" ht="60.75" x14ac:dyDescent="0.25">
      <c r="A10" s="174"/>
      <c r="B10" s="175" t="s">
        <v>166</v>
      </c>
      <c r="C10" s="176">
        <f>+C11+C26</f>
        <v>27645.044999999998</v>
      </c>
      <c r="D10" s="176">
        <f>+D11+D26</f>
        <v>28085.924999999999</v>
      </c>
      <c r="E10" s="176">
        <f>+E11+E26</f>
        <v>28468.945</v>
      </c>
    </row>
    <row r="11" spans="1:5" ht="20.25" x14ac:dyDescent="0.25">
      <c r="A11" s="149"/>
      <c r="B11" s="150" t="s">
        <v>167</v>
      </c>
      <c r="C11" s="152">
        <f>+C12+C14+C17+C19+C21</f>
        <v>26615</v>
      </c>
      <c r="D11" s="152">
        <f>+D12+D14+D17+D19+D21</f>
        <v>27048.2</v>
      </c>
      <c r="E11" s="152">
        <f>+E12+E14+E17+E19+E21</f>
        <v>27431.22</v>
      </c>
    </row>
    <row r="12" spans="1:5" ht="21" x14ac:dyDescent="0.25">
      <c r="A12" s="188" t="s">
        <v>168</v>
      </c>
      <c r="B12" s="190" t="s">
        <v>169</v>
      </c>
      <c r="C12" s="189">
        <f>SUM(C13:C13)</f>
        <v>2600</v>
      </c>
      <c r="D12" s="189">
        <f>SUM(D13:D13)</f>
        <v>2670</v>
      </c>
      <c r="E12" s="189">
        <f>SUM(E13:E13)</f>
        <v>2750</v>
      </c>
    </row>
    <row r="13" spans="1:5" ht="102" x14ac:dyDescent="0.25">
      <c r="A13" s="155" t="s">
        <v>231</v>
      </c>
      <c r="B13" s="155" t="s">
        <v>170</v>
      </c>
      <c r="C13" s="156">
        <v>2600</v>
      </c>
      <c r="D13" s="156">
        <v>2670</v>
      </c>
      <c r="E13" s="156">
        <v>2750</v>
      </c>
    </row>
    <row r="14" spans="1:5" ht="63" x14ac:dyDescent="0.25">
      <c r="A14" s="187" t="s">
        <v>171</v>
      </c>
      <c r="B14" s="154" t="s">
        <v>172</v>
      </c>
      <c r="C14" s="152">
        <f>SUM(C15:C16)</f>
        <v>2236</v>
      </c>
      <c r="D14" s="152">
        <f>SUM(D15:D16)</f>
        <v>2325.44</v>
      </c>
      <c r="E14" s="152">
        <f>SUM(E15:E16)</f>
        <v>2418.46</v>
      </c>
    </row>
    <row r="15" spans="1:5" ht="89.25" x14ac:dyDescent="0.25">
      <c r="A15" s="155" t="s">
        <v>229</v>
      </c>
      <c r="B15" s="155" t="s">
        <v>427</v>
      </c>
      <c r="C15" s="151">
        <v>787.59</v>
      </c>
      <c r="D15" s="151">
        <v>819.09</v>
      </c>
      <c r="E15" s="151">
        <v>851.86</v>
      </c>
    </row>
    <row r="16" spans="1:5" ht="102" x14ac:dyDescent="0.25">
      <c r="A16" s="155" t="s">
        <v>230</v>
      </c>
      <c r="B16" s="155" t="s">
        <v>173</v>
      </c>
      <c r="C16" s="151">
        <v>1448.41</v>
      </c>
      <c r="D16" s="151">
        <v>1506.35</v>
      </c>
      <c r="E16" s="151">
        <v>1566.6</v>
      </c>
    </row>
    <row r="17" spans="1:5" ht="26.25" customHeight="1" x14ac:dyDescent="0.25">
      <c r="A17" s="187" t="s">
        <v>174</v>
      </c>
      <c r="B17" s="148" t="s">
        <v>175</v>
      </c>
      <c r="C17" s="152">
        <f>+C18</f>
        <v>335</v>
      </c>
      <c r="D17" s="152">
        <f>+D18</f>
        <v>345</v>
      </c>
      <c r="E17" s="152">
        <f>+E18</f>
        <v>355</v>
      </c>
    </row>
    <row r="18" spans="1:5" ht="15.75" customHeight="1" x14ac:dyDescent="0.25">
      <c r="A18" s="155" t="s">
        <v>176</v>
      </c>
      <c r="B18" s="155" t="s">
        <v>175</v>
      </c>
      <c r="C18" s="177">
        <v>335</v>
      </c>
      <c r="D18" s="177">
        <v>345</v>
      </c>
      <c r="E18" s="177">
        <v>355</v>
      </c>
    </row>
    <row r="19" spans="1:5" ht="31.5" x14ac:dyDescent="0.25">
      <c r="A19" s="187" t="s">
        <v>177</v>
      </c>
      <c r="B19" s="154" t="s">
        <v>178</v>
      </c>
      <c r="C19" s="152">
        <f>+C20</f>
        <v>1594</v>
      </c>
      <c r="D19" s="152">
        <f>+D20</f>
        <v>1657.76</v>
      </c>
      <c r="E19" s="152">
        <f>+E20</f>
        <v>1657.76</v>
      </c>
    </row>
    <row r="20" spans="1:5" ht="63.75" x14ac:dyDescent="0.25">
      <c r="A20" s="155" t="s">
        <v>232</v>
      </c>
      <c r="B20" s="155" t="s">
        <v>179</v>
      </c>
      <c r="C20" s="178">
        <v>1594</v>
      </c>
      <c r="D20" s="178">
        <v>1657.76</v>
      </c>
      <c r="E20" s="178">
        <v>1657.76</v>
      </c>
    </row>
    <row r="21" spans="1:5" ht="25.5" x14ac:dyDescent="0.25">
      <c r="A21" s="153" t="s">
        <v>180</v>
      </c>
      <c r="B21" s="154" t="s">
        <v>181</v>
      </c>
      <c r="C21" s="179">
        <f>+C22+C24</f>
        <v>19850</v>
      </c>
      <c r="D21" s="179">
        <f>+D22+D24</f>
        <v>20050</v>
      </c>
      <c r="E21" s="179">
        <f>+E22+E24</f>
        <v>20250</v>
      </c>
    </row>
    <row r="22" spans="1:5" ht="25.5" x14ac:dyDescent="0.25">
      <c r="A22" s="155" t="s">
        <v>182</v>
      </c>
      <c r="B22" s="155" t="s">
        <v>183</v>
      </c>
      <c r="C22" s="179">
        <f>+C23</f>
        <v>13000</v>
      </c>
      <c r="D22" s="179">
        <f>+D23</f>
        <v>13100</v>
      </c>
      <c r="E22" s="179">
        <f>+E23</f>
        <v>13300</v>
      </c>
    </row>
    <row r="23" spans="1:5" ht="51" x14ac:dyDescent="0.25">
      <c r="A23" s="155" t="s">
        <v>233</v>
      </c>
      <c r="B23" s="155" t="s">
        <v>184</v>
      </c>
      <c r="C23" s="180">
        <v>13000</v>
      </c>
      <c r="D23" s="180">
        <v>13100</v>
      </c>
      <c r="E23" s="180">
        <v>13300</v>
      </c>
    </row>
    <row r="24" spans="1:5" ht="25.5" x14ac:dyDescent="0.25">
      <c r="A24" s="155" t="s">
        <v>185</v>
      </c>
      <c r="B24" s="155" t="s">
        <v>186</v>
      </c>
      <c r="C24" s="179">
        <f>+C25</f>
        <v>6850</v>
      </c>
      <c r="D24" s="179">
        <f>+D25</f>
        <v>6950</v>
      </c>
      <c r="E24" s="179">
        <f>+E25</f>
        <v>6950</v>
      </c>
    </row>
    <row r="25" spans="1:5" ht="51" x14ac:dyDescent="0.25">
      <c r="A25" s="155" t="s">
        <v>234</v>
      </c>
      <c r="B25" s="155" t="s">
        <v>187</v>
      </c>
      <c r="C25" s="180">
        <v>6850</v>
      </c>
      <c r="D25" s="180">
        <v>6950</v>
      </c>
      <c r="E25" s="180">
        <v>6950</v>
      </c>
    </row>
    <row r="26" spans="1:5" ht="20.25" x14ac:dyDescent="0.25">
      <c r="A26" s="155"/>
      <c r="B26" s="150" t="s">
        <v>188</v>
      </c>
      <c r="C26" s="152">
        <f>+C27</f>
        <v>1030.0450000000001</v>
      </c>
      <c r="D26" s="152">
        <f>+D27</f>
        <v>1037.7249999999999</v>
      </c>
      <c r="E26" s="152">
        <f>+E27</f>
        <v>1037.7249999999999</v>
      </c>
    </row>
    <row r="27" spans="1:5" ht="63.75" x14ac:dyDescent="0.25">
      <c r="A27" s="153" t="s">
        <v>189</v>
      </c>
      <c r="B27" s="148" t="s">
        <v>190</v>
      </c>
      <c r="C27" s="152">
        <f>SUM(C28:C29)</f>
        <v>1030.0450000000001</v>
      </c>
      <c r="D27" s="152">
        <f>SUM(D28:D29)</f>
        <v>1037.7249999999999</v>
      </c>
      <c r="E27" s="152">
        <f>SUM(E28:E29)</f>
        <v>1037.7249999999999</v>
      </c>
    </row>
    <row r="28" spans="1:5" ht="89.25" x14ac:dyDescent="0.25">
      <c r="A28" s="181" t="s">
        <v>191</v>
      </c>
      <c r="B28" s="181" t="s">
        <v>192</v>
      </c>
      <c r="C28" s="182">
        <v>144.495</v>
      </c>
      <c r="D28" s="182">
        <v>144.495</v>
      </c>
      <c r="E28" s="182">
        <v>144.495</v>
      </c>
    </row>
    <row r="29" spans="1:5" ht="102" x14ac:dyDescent="0.25">
      <c r="A29" s="155" t="s">
        <v>193</v>
      </c>
      <c r="B29" s="155" t="s">
        <v>194</v>
      </c>
      <c r="C29" s="182">
        <v>885.55</v>
      </c>
      <c r="D29" s="182">
        <v>893.23</v>
      </c>
      <c r="E29" s="182">
        <v>893.23</v>
      </c>
    </row>
    <row r="30" spans="1:5" ht="24" x14ac:dyDescent="0.25">
      <c r="A30" s="194" t="s">
        <v>195</v>
      </c>
      <c r="B30" s="173" t="s">
        <v>196</v>
      </c>
      <c r="C30" s="183">
        <f>+C31</f>
        <v>28386.419040000001</v>
      </c>
      <c r="D30" s="183">
        <f>+D31</f>
        <v>22908.44</v>
      </c>
      <c r="E30" s="183">
        <f>+E31</f>
        <v>18086.919999999998</v>
      </c>
    </row>
    <row r="31" spans="1:5" ht="51" x14ac:dyDescent="0.25">
      <c r="A31" s="194" t="s">
        <v>197</v>
      </c>
      <c r="B31" s="173" t="s">
        <v>198</v>
      </c>
      <c r="C31" s="183">
        <f>+C32+C33+C37+C40</f>
        <v>28386.419040000001</v>
      </c>
      <c r="D31" s="183">
        <f>+D32+D33+D37+D40</f>
        <v>22908.44</v>
      </c>
      <c r="E31" s="183">
        <f>+E32+E33+E37+E40</f>
        <v>18086.919999999998</v>
      </c>
    </row>
    <row r="32" spans="1:5" ht="51.75" customHeight="1" x14ac:dyDescent="0.25">
      <c r="A32" s="187" t="s">
        <v>199</v>
      </c>
      <c r="B32" s="148" t="s">
        <v>200</v>
      </c>
      <c r="C32" s="152">
        <f>3840+12331.5</f>
        <v>16171.5</v>
      </c>
      <c r="D32" s="184">
        <f>3878.3+12926.7</f>
        <v>16805</v>
      </c>
      <c r="E32" s="184">
        <f>13547.3+3914.5</f>
        <v>17461.8</v>
      </c>
    </row>
    <row r="33" spans="1:5" ht="38.25" x14ac:dyDescent="0.25">
      <c r="A33" s="187" t="s">
        <v>201</v>
      </c>
      <c r="B33" s="148" t="s">
        <v>202</v>
      </c>
      <c r="C33" s="152">
        <f>SUM(C34:C36)</f>
        <v>11164.099039999999</v>
      </c>
      <c r="D33" s="152">
        <f>SUM(D34:D36)</f>
        <v>5814.12</v>
      </c>
      <c r="E33" s="152">
        <f>SUM(E34:E36)</f>
        <v>621.6</v>
      </c>
    </row>
    <row r="34" spans="1:5" s="193" customFormat="1" ht="48.75" customHeight="1" x14ac:dyDescent="0.2">
      <c r="A34" s="191" t="s">
        <v>203</v>
      </c>
      <c r="B34" s="191" t="s">
        <v>204</v>
      </c>
      <c r="C34" s="192">
        <v>0</v>
      </c>
      <c r="D34" s="192">
        <v>1411.6</v>
      </c>
      <c r="E34" s="192">
        <v>0</v>
      </c>
    </row>
    <row r="35" spans="1:5" ht="25.5" x14ac:dyDescent="0.25">
      <c r="A35" s="155" t="s">
        <v>205</v>
      </c>
      <c r="B35" s="155" t="s">
        <v>206</v>
      </c>
      <c r="C35" s="151">
        <f>954.6+1516.7+1500+1059.3+896.9+1899.4+3337.19904</f>
        <v>11164.099039999999</v>
      </c>
      <c r="D35" s="151">
        <f>793.9+1899.4</f>
        <v>2693.3</v>
      </c>
      <c r="E35" s="151">
        <f>621.6</f>
        <v>621.6</v>
      </c>
    </row>
    <row r="36" spans="1:5" ht="42.75" customHeight="1" x14ac:dyDescent="0.25">
      <c r="A36" s="155" t="s">
        <v>207</v>
      </c>
      <c r="B36" s="155" t="s">
        <v>208</v>
      </c>
      <c r="C36" s="151">
        <v>0</v>
      </c>
      <c r="D36" s="151">
        <v>1709.22</v>
      </c>
      <c r="E36" s="151">
        <v>0</v>
      </c>
    </row>
    <row r="37" spans="1:5" ht="46.5" customHeight="1" x14ac:dyDescent="0.25">
      <c r="A37" s="187" t="s">
        <v>209</v>
      </c>
      <c r="B37" s="148" t="s">
        <v>210</v>
      </c>
      <c r="C37" s="184">
        <f>SUM(C38:C39)</f>
        <v>275.12</v>
      </c>
      <c r="D37" s="184">
        <f>SUM(D38:D39)</f>
        <v>289.32</v>
      </c>
      <c r="E37" s="184">
        <f>SUM(E38:E39)</f>
        <v>3.52</v>
      </c>
    </row>
    <row r="38" spans="1:5" ht="54" customHeight="1" x14ac:dyDescent="0.25">
      <c r="A38" s="155" t="s">
        <v>211</v>
      </c>
      <c r="B38" s="155" t="s">
        <v>212</v>
      </c>
      <c r="C38" s="182">
        <v>3.52</v>
      </c>
      <c r="D38" s="182">
        <v>3.52</v>
      </c>
      <c r="E38" s="182">
        <v>3.52</v>
      </c>
    </row>
    <row r="39" spans="1:5" ht="50.25" customHeight="1" x14ac:dyDescent="0.25">
      <c r="A39" s="155" t="s">
        <v>213</v>
      </c>
      <c r="B39" s="155" t="s">
        <v>214</v>
      </c>
      <c r="C39" s="182">
        <v>271.60000000000002</v>
      </c>
      <c r="D39" s="182">
        <v>285.8</v>
      </c>
      <c r="E39" s="182">
        <v>0</v>
      </c>
    </row>
    <row r="40" spans="1:5" ht="23.25" customHeight="1" x14ac:dyDescent="0.25">
      <c r="A40" s="187" t="s">
        <v>215</v>
      </c>
      <c r="B40" s="148" t="s">
        <v>102</v>
      </c>
      <c r="C40" s="157">
        <f>C41</f>
        <v>775.7</v>
      </c>
      <c r="D40" s="157">
        <f>D41</f>
        <v>0</v>
      </c>
      <c r="E40" s="157">
        <f>E41</f>
        <v>0</v>
      </c>
    </row>
    <row r="41" spans="1:5" ht="38.25" x14ac:dyDescent="0.25">
      <c r="A41" s="155" t="s">
        <v>216</v>
      </c>
      <c r="B41" s="155" t="s">
        <v>217</v>
      </c>
      <c r="C41" s="151">
        <f>775.7</f>
        <v>775.7</v>
      </c>
      <c r="D41" s="151">
        <v>0</v>
      </c>
      <c r="E41" s="151">
        <v>0</v>
      </c>
    </row>
    <row r="42" spans="1:5" ht="18.75" x14ac:dyDescent="0.25">
      <c r="A42" s="185"/>
      <c r="B42" s="186" t="s">
        <v>218</v>
      </c>
      <c r="C42" s="176">
        <f>+C30+C10</f>
        <v>56031.464039999999</v>
      </c>
      <c r="D42" s="176">
        <f>+D30+D10</f>
        <v>50994.364999999998</v>
      </c>
      <c r="E42" s="176">
        <f>+E30+E10</f>
        <v>46555.864999999998</v>
      </c>
    </row>
  </sheetData>
  <mergeCells count="1">
    <mergeCell ref="A6:E8"/>
  </mergeCells>
  <pageMargins left="0.98425196850393704" right="0.39370078740157483" top="0.39370078740157483" bottom="0.39370078740157483" header="0" footer="0"/>
  <pageSetup paperSize="9" scale="9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0"/>
  <sheetViews>
    <sheetView tabSelected="1" topLeftCell="A18" workbookViewId="0">
      <selection activeCell="E12" sqref="E12"/>
    </sheetView>
  </sheetViews>
  <sheetFormatPr defaultRowHeight="12.75" x14ac:dyDescent="0.2"/>
  <cols>
    <col min="1" max="1" width="4.28515625" style="357" customWidth="1"/>
    <col min="2" max="2" width="22.5703125" customWidth="1"/>
    <col min="3" max="3" width="7" style="358" customWidth="1"/>
    <col min="4" max="4" width="17.42578125" style="359" customWidth="1"/>
    <col min="5" max="5" width="16.5703125" style="360" customWidth="1"/>
    <col min="6" max="6" width="12.5703125" style="317" hidden="1" customWidth="1"/>
    <col min="7" max="7" width="12.85546875" style="317" hidden="1" customWidth="1"/>
    <col min="8" max="8" width="11.7109375" style="317" hidden="1" customWidth="1"/>
    <col min="9" max="9" width="9.5703125" style="317" hidden="1" customWidth="1"/>
    <col min="10" max="11" width="0.140625" style="316" hidden="1" customWidth="1"/>
    <col min="12" max="12" width="12" customWidth="1"/>
    <col min="13" max="13" width="2.28515625" hidden="1" customWidth="1"/>
    <col min="14" max="14" width="11.85546875" customWidth="1"/>
    <col min="15" max="15" width="11.28515625" customWidth="1"/>
    <col min="257" max="257" width="4.28515625" customWidth="1"/>
    <col min="258" max="258" width="26.28515625" customWidth="1"/>
    <col min="260" max="260" width="17.42578125" customWidth="1"/>
    <col min="261" max="261" width="16.5703125" customWidth="1"/>
    <col min="262" max="267" width="0" hidden="1" customWidth="1"/>
    <col min="268" max="268" width="12" customWidth="1"/>
    <col min="269" max="269" width="0" hidden="1" customWidth="1"/>
    <col min="270" max="270" width="11.85546875" customWidth="1"/>
    <col min="271" max="271" width="11.28515625" customWidth="1"/>
    <col min="513" max="513" width="4.28515625" customWidth="1"/>
    <col min="514" max="514" width="26.28515625" customWidth="1"/>
    <col min="516" max="516" width="17.42578125" customWidth="1"/>
    <col min="517" max="517" width="16.5703125" customWidth="1"/>
    <col min="518" max="523" width="0" hidden="1" customWidth="1"/>
    <col min="524" max="524" width="12" customWidth="1"/>
    <col min="525" max="525" width="0" hidden="1" customWidth="1"/>
    <col min="526" max="526" width="11.85546875" customWidth="1"/>
    <col min="527" max="527" width="11.28515625" customWidth="1"/>
    <col min="769" max="769" width="4.28515625" customWidth="1"/>
    <col min="770" max="770" width="26.28515625" customWidth="1"/>
    <col min="772" max="772" width="17.42578125" customWidth="1"/>
    <col min="773" max="773" width="16.5703125" customWidth="1"/>
    <col min="774" max="779" width="0" hidden="1" customWidth="1"/>
    <col min="780" max="780" width="12" customWidth="1"/>
    <col min="781" max="781" width="0" hidden="1" customWidth="1"/>
    <col min="782" max="782" width="11.85546875" customWidth="1"/>
    <col min="783" max="783" width="11.28515625" customWidth="1"/>
    <col min="1025" max="1025" width="4.28515625" customWidth="1"/>
    <col min="1026" max="1026" width="26.28515625" customWidth="1"/>
    <col min="1028" max="1028" width="17.42578125" customWidth="1"/>
    <col min="1029" max="1029" width="16.5703125" customWidth="1"/>
    <col min="1030" max="1035" width="0" hidden="1" customWidth="1"/>
    <col min="1036" max="1036" width="12" customWidth="1"/>
    <col min="1037" max="1037" width="0" hidden="1" customWidth="1"/>
    <col min="1038" max="1038" width="11.85546875" customWidth="1"/>
    <col min="1039" max="1039" width="11.28515625" customWidth="1"/>
    <col min="1281" max="1281" width="4.28515625" customWidth="1"/>
    <col min="1282" max="1282" width="26.28515625" customWidth="1"/>
    <col min="1284" max="1284" width="17.42578125" customWidth="1"/>
    <col min="1285" max="1285" width="16.5703125" customWidth="1"/>
    <col min="1286" max="1291" width="0" hidden="1" customWidth="1"/>
    <col min="1292" max="1292" width="12" customWidth="1"/>
    <col min="1293" max="1293" width="0" hidden="1" customWidth="1"/>
    <col min="1294" max="1294" width="11.85546875" customWidth="1"/>
    <col min="1295" max="1295" width="11.28515625" customWidth="1"/>
    <col min="1537" max="1537" width="4.28515625" customWidth="1"/>
    <col min="1538" max="1538" width="26.28515625" customWidth="1"/>
    <col min="1540" max="1540" width="17.42578125" customWidth="1"/>
    <col min="1541" max="1541" width="16.5703125" customWidth="1"/>
    <col min="1542" max="1547" width="0" hidden="1" customWidth="1"/>
    <col min="1548" max="1548" width="12" customWidth="1"/>
    <col min="1549" max="1549" width="0" hidden="1" customWidth="1"/>
    <col min="1550" max="1550" width="11.85546875" customWidth="1"/>
    <col min="1551" max="1551" width="11.28515625" customWidth="1"/>
    <col min="1793" max="1793" width="4.28515625" customWidth="1"/>
    <col min="1794" max="1794" width="26.28515625" customWidth="1"/>
    <col min="1796" max="1796" width="17.42578125" customWidth="1"/>
    <col min="1797" max="1797" width="16.5703125" customWidth="1"/>
    <col min="1798" max="1803" width="0" hidden="1" customWidth="1"/>
    <col min="1804" max="1804" width="12" customWidth="1"/>
    <col min="1805" max="1805" width="0" hidden="1" customWidth="1"/>
    <col min="1806" max="1806" width="11.85546875" customWidth="1"/>
    <col min="1807" max="1807" width="11.28515625" customWidth="1"/>
    <col min="2049" max="2049" width="4.28515625" customWidth="1"/>
    <col min="2050" max="2050" width="26.28515625" customWidth="1"/>
    <col min="2052" max="2052" width="17.42578125" customWidth="1"/>
    <col min="2053" max="2053" width="16.5703125" customWidth="1"/>
    <col min="2054" max="2059" width="0" hidden="1" customWidth="1"/>
    <col min="2060" max="2060" width="12" customWidth="1"/>
    <col min="2061" max="2061" width="0" hidden="1" customWidth="1"/>
    <col min="2062" max="2062" width="11.85546875" customWidth="1"/>
    <col min="2063" max="2063" width="11.28515625" customWidth="1"/>
    <col min="2305" max="2305" width="4.28515625" customWidth="1"/>
    <col min="2306" max="2306" width="26.28515625" customWidth="1"/>
    <col min="2308" max="2308" width="17.42578125" customWidth="1"/>
    <col min="2309" max="2309" width="16.5703125" customWidth="1"/>
    <col min="2310" max="2315" width="0" hidden="1" customWidth="1"/>
    <col min="2316" max="2316" width="12" customWidth="1"/>
    <col min="2317" max="2317" width="0" hidden="1" customWidth="1"/>
    <col min="2318" max="2318" width="11.85546875" customWidth="1"/>
    <col min="2319" max="2319" width="11.28515625" customWidth="1"/>
    <col min="2561" max="2561" width="4.28515625" customWidth="1"/>
    <col min="2562" max="2562" width="26.28515625" customWidth="1"/>
    <col min="2564" max="2564" width="17.42578125" customWidth="1"/>
    <col min="2565" max="2565" width="16.5703125" customWidth="1"/>
    <col min="2566" max="2571" width="0" hidden="1" customWidth="1"/>
    <col min="2572" max="2572" width="12" customWidth="1"/>
    <col min="2573" max="2573" width="0" hidden="1" customWidth="1"/>
    <col min="2574" max="2574" width="11.85546875" customWidth="1"/>
    <col min="2575" max="2575" width="11.28515625" customWidth="1"/>
    <col min="2817" max="2817" width="4.28515625" customWidth="1"/>
    <col min="2818" max="2818" width="26.28515625" customWidth="1"/>
    <col min="2820" max="2820" width="17.42578125" customWidth="1"/>
    <col min="2821" max="2821" width="16.5703125" customWidth="1"/>
    <col min="2822" max="2827" width="0" hidden="1" customWidth="1"/>
    <col min="2828" max="2828" width="12" customWidth="1"/>
    <col min="2829" max="2829" width="0" hidden="1" customWidth="1"/>
    <col min="2830" max="2830" width="11.85546875" customWidth="1"/>
    <col min="2831" max="2831" width="11.28515625" customWidth="1"/>
    <col min="3073" max="3073" width="4.28515625" customWidth="1"/>
    <col min="3074" max="3074" width="26.28515625" customWidth="1"/>
    <col min="3076" max="3076" width="17.42578125" customWidth="1"/>
    <col min="3077" max="3077" width="16.5703125" customWidth="1"/>
    <col min="3078" max="3083" width="0" hidden="1" customWidth="1"/>
    <col min="3084" max="3084" width="12" customWidth="1"/>
    <col min="3085" max="3085" width="0" hidden="1" customWidth="1"/>
    <col min="3086" max="3086" width="11.85546875" customWidth="1"/>
    <col min="3087" max="3087" width="11.28515625" customWidth="1"/>
    <col min="3329" max="3329" width="4.28515625" customWidth="1"/>
    <col min="3330" max="3330" width="26.28515625" customWidth="1"/>
    <col min="3332" max="3332" width="17.42578125" customWidth="1"/>
    <col min="3333" max="3333" width="16.5703125" customWidth="1"/>
    <col min="3334" max="3339" width="0" hidden="1" customWidth="1"/>
    <col min="3340" max="3340" width="12" customWidth="1"/>
    <col min="3341" max="3341" width="0" hidden="1" customWidth="1"/>
    <col min="3342" max="3342" width="11.85546875" customWidth="1"/>
    <col min="3343" max="3343" width="11.28515625" customWidth="1"/>
    <col min="3585" max="3585" width="4.28515625" customWidth="1"/>
    <col min="3586" max="3586" width="26.28515625" customWidth="1"/>
    <col min="3588" max="3588" width="17.42578125" customWidth="1"/>
    <col min="3589" max="3589" width="16.5703125" customWidth="1"/>
    <col min="3590" max="3595" width="0" hidden="1" customWidth="1"/>
    <col min="3596" max="3596" width="12" customWidth="1"/>
    <col min="3597" max="3597" width="0" hidden="1" customWidth="1"/>
    <col min="3598" max="3598" width="11.85546875" customWidth="1"/>
    <col min="3599" max="3599" width="11.28515625" customWidth="1"/>
    <col min="3841" max="3841" width="4.28515625" customWidth="1"/>
    <col min="3842" max="3842" width="26.28515625" customWidth="1"/>
    <col min="3844" max="3844" width="17.42578125" customWidth="1"/>
    <col min="3845" max="3845" width="16.5703125" customWidth="1"/>
    <col min="3846" max="3851" width="0" hidden="1" customWidth="1"/>
    <col min="3852" max="3852" width="12" customWidth="1"/>
    <col min="3853" max="3853" width="0" hidden="1" customWidth="1"/>
    <col min="3854" max="3854" width="11.85546875" customWidth="1"/>
    <col min="3855" max="3855" width="11.28515625" customWidth="1"/>
    <col min="4097" max="4097" width="4.28515625" customWidth="1"/>
    <col min="4098" max="4098" width="26.28515625" customWidth="1"/>
    <col min="4100" max="4100" width="17.42578125" customWidth="1"/>
    <col min="4101" max="4101" width="16.5703125" customWidth="1"/>
    <col min="4102" max="4107" width="0" hidden="1" customWidth="1"/>
    <col min="4108" max="4108" width="12" customWidth="1"/>
    <col min="4109" max="4109" width="0" hidden="1" customWidth="1"/>
    <col min="4110" max="4110" width="11.85546875" customWidth="1"/>
    <col min="4111" max="4111" width="11.28515625" customWidth="1"/>
    <col min="4353" max="4353" width="4.28515625" customWidth="1"/>
    <col min="4354" max="4354" width="26.28515625" customWidth="1"/>
    <col min="4356" max="4356" width="17.42578125" customWidth="1"/>
    <col min="4357" max="4357" width="16.5703125" customWidth="1"/>
    <col min="4358" max="4363" width="0" hidden="1" customWidth="1"/>
    <col min="4364" max="4364" width="12" customWidth="1"/>
    <col min="4365" max="4365" width="0" hidden="1" customWidth="1"/>
    <col min="4366" max="4366" width="11.85546875" customWidth="1"/>
    <col min="4367" max="4367" width="11.28515625" customWidth="1"/>
    <col min="4609" max="4609" width="4.28515625" customWidth="1"/>
    <col min="4610" max="4610" width="26.28515625" customWidth="1"/>
    <col min="4612" max="4612" width="17.42578125" customWidth="1"/>
    <col min="4613" max="4613" width="16.5703125" customWidth="1"/>
    <col min="4614" max="4619" width="0" hidden="1" customWidth="1"/>
    <col min="4620" max="4620" width="12" customWidth="1"/>
    <col min="4621" max="4621" width="0" hidden="1" customWidth="1"/>
    <col min="4622" max="4622" width="11.85546875" customWidth="1"/>
    <col min="4623" max="4623" width="11.28515625" customWidth="1"/>
    <col min="4865" max="4865" width="4.28515625" customWidth="1"/>
    <col min="4866" max="4866" width="26.28515625" customWidth="1"/>
    <col min="4868" max="4868" width="17.42578125" customWidth="1"/>
    <col min="4869" max="4869" width="16.5703125" customWidth="1"/>
    <col min="4870" max="4875" width="0" hidden="1" customWidth="1"/>
    <col min="4876" max="4876" width="12" customWidth="1"/>
    <col min="4877" max="4877" width="0" hidden="1" customWidth="1"/>
    <col min="4878" max="4878" width="11.85546875" customWidth="1"/>
    <col min="4879" max="4879" width="11.28515625" customWidth="1"/>
    <col min="5121" max="5121" width="4.28515625" customWidth="1"/>
    <col min="5122" max="5122" width="26.28515625" customWidth="1"/>
    <col min="5124" max="5124" width="17.42578125" customWidth="1"/>
    <col min="5125" max="5125" width="16.5703125" customWidth="1"/>
    <col min="5126" max="5131" width="0" hidden="1" customWidth="1"/>
    <col min="5132" max="5132" width="12" customWidth="1"/>
    <col min="5133" max="5133" width="0" hidden="1" customWidth="1"/>
    <col min="5134" max="5134" width="11.85546875" customWidth="1"/>
    <col min="5135" max="5135" width="11.28515625" customWidth="1"/>
    <col min="5377" max="5377" width="4.28515625" customWidth="1"/>
    <col min="5378" max="5378" width="26.28515625" customWidth="1"/>
    <col min="5380" max="5380" width="17.42578125" customWidth="1"/>
    <col min="5381" max="5381" width="16.5703125" customWidth="1"/>
    <col min="5382" max="5387" width="0" hidden="1" customWidth="1"/>
    <col min="5388" max="5388" width="12" customWidth="1"/>
    <col min="5389" max="5389" width="0" hidden="1" customWidth="1"/>
    <col min="5390" max="5390" width="11.85546875" customWidth="1"/>
    <col min="5391" max="5391" width="11.28515625" customWidth="1"/>
    <col min="5633" max="5633" width="4.28515625" customWidth="1"/>
    <col min="5634" max="5634" width="26.28515625" customWidth="1"/>
    <col min="5636" max="5636" width="17.42578125" customWidth="1"/>
    <col min="5637" max="5637" width="16.5703125" customWidth="1"/>
    <col min="5638" max="5643" width="0" hidden="1" customWidth="1"/>
    <col min="5644" max="5644" width="12" customWidth="1"/>
    <col min="5645" max="5645" width="0" hidden="1" customWidth="1"/>
    <col min="5646" max="5646" width="11.85546875" customWidth="1"/>
    <col min="5647" max="5647" width="11.28515625" customWidth="1"/>
    <col min="5889" max="5889" width="4.28515625" customWidth="1"/>
    <col min="5890" max="5890" width="26.28515625" customWidth="1"/>
    <col min="5892" max="5892" width="17.42578125" customWidth="1"/>
    <col min="5893" max="5893" width="16.5703125" customWidth="1"/>
    <col min="5894" max="5899" width="0" hidden="1" customWidth="1"/>
    <col min="5900" max="5900" width="12" customWidth="1"/>
    <col min="5901" max="5901" width="0" hidden="1" customWidth="1"/>
    <col min="5902" max="5902" width="11.85546875" customWidth="1"/>
    <col min="5903" max="5903" width="11.28515625" customWidth="1"/>
    <col min="6145" max="6145" width="4.28515625" customWidth="1"/>
    <col min="6146" max="6146" width="26.28515625" customWidth="1"/>
    <col min="6148" max="6148" width="17.42578125" customWidth="1"/>
    <col min="6149" max="6149" width="16.5703125" customWidth="1"/>
    <col min="6150" max="6155" width="0" hidden="1" customWidth="1"/>
    <col min="6156" max="6156" width="12" customWidth="1"/>
    <col min="6157" max="6157" width="0" hidden="1" customWidth="1"/>
    <col min="6158" max="6158" width="11.85546875" customWidth="1"/>
    <col min="6159" max="6159" width="11.28515625" customWidth="1"/>
    <col min="6401" max="6401" width="4.28515625" customWidth="1"/>
    <col min="6402" max="6402" width="26.28515625" customWidth="1"/>
    <col min="6404" max="6404" width="17.42578125" customWidth="1"/>
    <col min="6405" max="6405" width="16.5703125" customWidth="1"/>
    <col min="6406" max="6411" width="0" hidden="1" customWidth="1"/>
    <col min="6412" max="6412" width="12" customWidth="1"/>
    <col min="6413" max="6413" width="0" hidden="1" customWidth="1"/>
    <col min="6414" max="6414" width="11.85546875" customWidth="1"/>
    <col min="6415" max="6415" width="11.28515625" customWidth="1"/>
    <col min="6657" max="6657" width="4.28515625" customWidth="1"/>
    <col min="6658" max="6658" width="26.28515625" customWidth="1"/>
    <col min="6660" max="6660" width="17.42578125" customWidth="1"/>
    <col min="6661" max="6661" width="16.5703125" customWidth="1"/>
    <col min="6662" max="6667" width="0" hidden="1" customWidth="1"/>
    <col min="6668" max="6668" width="12" customWidth="1"/>
    <col min="6669" max="6669" width="0" hidden="1" customWidth="1"/>
    <col min="6670" max="6670" width="11.85546875" customWidth="1"/>
    <col min="6671" max="6671" width="11.28515625" customWidth="1"/>
    <col min="6913" max="6913" width="4.28515625" customWidth="1"/>
    <col min="6914" max="6914" width="26.28515625" customWidth="1"/>
    <col min="6916" max="6916" width="17.42578125" customWidth="1"/>
    <col min="6917" max="6917" width="16.5703125" customWidth="1"/>
    <col min="6918" max="6923" width="0" hidden="1" customWidth="1"/>
    <col min="6924" max="6924" width="12" customWidth="1"/>
    <col min="6925" max="6925" width="0" hidden="1" customWidth="1"/>
    <col min="6926" max="6926" width="11.85546875" customWidth="1"/>
    <col min="6927" max="6927" width="11.28515625" customWidth="1"/>
    <col min="7169" max="7169" width="4.28515625" customWidth="1"/>
    <col min="7170" max="7170" width="26.28515625" customWidth="1"/>
    <col min="7172" max="7172" width="17.42578125" customWidth="1"/>
    <col min="7173" max="7173" width="16.5703125" customWidth="1"/>
    <col min="7174" max="7179" width="0" hidden="1" customWidth="1"/>
    <col min="7180" max="7180" width="12" customWidth="1"/>
    <col min="7181" max="7181" width="0" hidden="1" customWidth="1"/>
    <col min="7182" max="7182" width="11.85546875" customWidth="1"/>
    <col min="7183" max="7183" width="11.28515625" customWidth="1"/>
    <col min="7425" max="7425" width="4.28515625" customWidth="1"/>
    <col min="7426" max="7426" width="26.28515625" customWidth="1"/>
    <col min="7428" max="7428" width="17.42578125" customWidth="1"/>
    <col min="7429" max="7429" width="16.5703125" customWidth="1"/>
    <col min="7430" max="7435" width="0" hidden="1" customWidth="1"/>
    <col min="7436" max="7436" width="12" customWidth="1"/>
    <col min="7437" max="7437" width="0" hidden="1" customWidth="1"/>
    <col min="7438" max="7438" width="11.85546875" customWidth="1"/>
    <col min="7439" max="7439" width="11.28515625" customWidth="1"/>
    <col min="7681" max="7681" width="4.28515625" customWidth="1"/>
    <col min="7682" max="7682" width="26.28515625" customWidth="1"/>
    <col min="7684" max="7684" width="17.42578125" customWidth="1"/>
    <col min="7685" max="7685" width="16.5703125" customWidth="1"/>
    <col min="7686" max="7691" width="0" hidden="1" customWidth="1"/>
    <col min="7692" max="7692" width="12" customWidth="1"/>
    <col min="7693" max="7693" width="0" hidden="1" customWidth="1"/>
    <col min="7694" max="7694" width="11.85546875" customWidth="1"/>
    <col min="7695" max="7695" width="11.28515625" customWidth="1"/>
    <col min="7937" max="7937" width="4.28515625" customWidth="1"/>
    <col min="7938" max="7938" width="26.28515625" customWidth="1"/>
    <col min="7940" max="7940" width="17.42578125" customWidth="1"/>
    <col min="7941" max="7941" width="16.5703125" customWidth="1"/>
    <col min="7942" max="7947" width="0" hidden="1" customWidth="1"/>
    <col min="7948" max="7948" width="12" customWidth="1"/>
    <col min="7949" max="7949" width="0" hidden="1" customWidth="1"/>
    <col min="7950" max="7950" width="11.85546875" customWidth="1"/>
    <col min="7951" max="7951" width="11.28515625" customWidth="1"/>
    <col min="8193" max="8193" width="4.28515625" customWidth="1"/>
    <col min="8194" max="8194" width="26.28515625" customWidth="1"/>
    <col min="8196" max="8196" width="17.42578125" customWidth="1"/>
    <col min="8197" max="8197" width="16.5703125" customWidth="1"/>
    <col min="8198" max="8203" width="0" hidden="1" customWidth="1"/>
    <col min="8204" max="8204" width="12" customWidth="1"/>
    <col min="8205" max="8205" width="0" hidden="1" customWidth="1"/>
    <col min="8206" max="8206" width="11.85546875" customWidth="1"/>
    <col min="8207" max="8207" width="11.28515625" customWidth="1"/>
    <col min="8449" max="8449" width="4.28515625" customWidth="1"/>
    <col min="8450" max="8450" width="26.28515625" customWidth="1"/>
    <col min="8452" max="8452" width="17.42578125" customWidth="1"/>
    <col min="8453" max="8453" width="16.5703125" customWidth="1"/>
    <col min="8454" max="8459" width="0" hidden="1" customWidth="1"/>
    <col min="8460" max="8460" width="12" customWidth="1"/>
    <col min="8461" max="8461" width="0" hidden="1" customWidth="1"/>
    <col min="8462" max="8462" width="11.85546875" customWidth="1"/>
    <col min="8463" max="8463" width="11.28515625" customWidth="1"/>
    <col min="8705" max="8705" width="4.28515625" customWidth="1"/>
    <col min="8706" max="8706" width="26.28515625" customWidth="1"/>
    <col min="8708" max="8708" width="17.42578125" customWidth="1"/>
    <col min="8709" max="8709" width="16.5703125" customWidth="1"/>
    <col min="8710" max="8715" width="0" hidden="1" customWidth="1"/>
    <col min="8716" max="8716" width="12" customWidth="1"/>
    <col min="8717" max="8717" width="0" hidden="1" customWidth="1"/>
    <col min="8718" max="8718" width="11.85546875" customWidth="1"/>
    <col min="8719" max="8719" width="11.28515625" customWidth="1"/>
    <col min="8961" max="8961" width="4.28515625" customWidth="1"/>
    <col min="8962" max="8962" width="26.28515625" customWidth="1"/>
    <col min="8964" max="8964" width="17.42578125" customWidth="1"/>
    <col min="8965" max="8965" width="16.5703125" customWidth="1"/>
    <col min="8966" max="8971" width="0" hidden="1" customWidth="1"/>
    <col min="8972" max="8972" width="12" customWidth="1"/>
    <col min="8973" max="8973" width="0" hidden="1" customWidth="1"/>
    <col min="8974" max="8974" width="11.85546875" customWidth="1"/>
    <col min="8975" max="8975" width="11.28515625" customWidth="1"/>
    <col min="9217" max="9217" width="4.28515625" customWidth="1"/>
    <col min="9218" max="9218" width="26.28515625" customWidth="1"/>
    <col min="9220" max="9220" width="17.42578125" customWidth="1"/>
    <col min="9221" max="9221" width="16.5703125" customWidth="1"/>
    <col min="9222" max="9227" width="0" hidden="1" customWidth="1"/>
    <col min="9228" max="9228" width="12" customWidth="1"/>
    <col min="9229" max="9229" width="0" hidden="1" customWidth="1"/>
    <col min="9230" max="9230" width="11.85546875" customWidth="1"/>
    <col min="9231" max="9231" width="11.28515625" customWidth="1"/>
    <col min="9473" max="9473" width="4.28515625" customWidth="1"/>
    <col min="9474" max="9474" width="26.28515625" customWidth="1"/>
    <col min="9476" max="9476" width="17.42578125" customWidth="1"/>
    <col min="9477" max="9477" width="16.5703125" customWidth="1"/>
    <col min="9478" max="9483" width="0" hidden="1" customWidth="1"/>
    <col min="9484" max="9484" width="12" customWidth="1"/>
    <col min="9485" max="9485" width="0" hidden="1" customWidth="1"/>
    <col min="9486" max="9486" width="11.85546875" customWidth="1"/>
    <col min="9487" max="9487" width="11.28515625" customWidth="1"/>
    <col min="9729" max="9729" width="4.28515625" customWidth="1"/>
    <col min="9730" max="9730" width="26.28515625" customWidth="1"/>
    <col min="9732" max="9732" width="17.42578125" customWidth="1"/>
    <col min="9733" max="9733" width="16.5703125" customWidth="1"/>
    <col min="9734" max="9739" width="0" hidden="1" customWidth="1"/>
    <col min="9740" max="9740" width="12" customWidth="1"/>
    <col min="9741" max="9741" width="0" hidden="1" customWidth="1"/>
    <col min="9742" max="9742" width="11.85546875" customWidth="1"/>
    <col min="9743" max="9743" width="11.28515625" customWidth="1"/>
    <col min="9985" max="9985" width="4.28515625" customWidth="1"/>
    <col min="9986" max="9986" width="26.28515625" customWidth="1"/>
    <col min="9988" max="9988" width="17.42578125" customWidth="1"/>
    <col min="9989" max="9989" width="16.5703125" customWidth="1"/>
    <col min="9990" max="9995" width="0" hidden="1" customWidth="1"/>
    <col min="9996" max="9996" width="12" customWidth="1"/>
    <col min="9997" max="9997" width="0" hidden="1" customWidth="1"/>
    <col min="9998" max="9998" width="11.85546875" customWidth="1"/>
    <col min="9999" max="9999" width="11.28515625" customWidth="1"/>
    <col min="10241" max="10241" width="4.28515625" customWidth="1"/>
    <col min="10242" max="10242" width="26.28515625" customWidth="1"/>
    <col min="10244" max="10244" width="17.42578125" customWidth="1"/>
    <col min="10245" max="10245" width="16.5703125" customWidth="1"/>
    <col min="10246" max="10251" width="0" hidden="1" customWidth="1"/>
    <col min="10252" max="10252" width="12" customWidth="1"/>
    <col min="10253" max="10253" width="0" hidden="1" customWidth="1"/>
    <col min="10254" max="10254" width="11.85546875" customWidth="1"/>
    <col min="10255" max="10255" width="11.28515625" customWidth="1"/>
    <col min="10497" max="10497" width="4.28515625" customWidth="1"/>
    <col min="10498" max="10498" width="26.28515625" customWidth="1"/>
    <col min="10500" max="10500" width="17.42578125" customWidth="1"/>
    <col min="10501" max="10501" width="16.5703125" customWidth="1"/>
    <col min="10502" max="10507" width="0" hidden="1" customWidth="1"/>
    <col min="10508" max="10508" width="12" customWidth="1"/>
    <col min="10509" max="10509" width="0" hidden="1" customWidth="1"/>
    <col min="10510" max="10510" width="11.85546875" customWidth="1"/>
    <col min="10511" max="10511" width="11.28515625" customWidth="1"/>
    <col min="10753" max="10753" width="4.28515625" customWidth="1"/>
    <col min="10754" max="10754" width="26.28515625" customWidth="1"/>
    <col min="10756" max="10756" width="17.42578125" customWidth="1"/>
    <col min="10757" max="10757" width="16.5703125" customWidth="1"/>
    <col min="10758" max="10763" width="0" hidden="1" customWidth="1"/>
    <col min="10764" max="10764" width="12" customWidth="1"/>
    <col min="10765" max="10765" width="0" hidden="1" customWidth="1"/>
    <col min="10766" max="10766" width="11.85546875" customWidth="1"/>
    <col min="10767" max="10767" width="11.28515625" customWidth="1"/>
    <col min="11009" max="11009" width="4.28515625" customWidth="1"/>
    <col min="11010" max="11010" width="26.28515625" customWidth="1"/>
    <col min="11012" max="11012" width="17.42578125" customWidth="1"/>
    <col min="11013" max="11013" width="16.5703125" customWidth="1"/>
    <col min="11014" max="11019" width="0" hidden="1" customWidth="1"/>
    <col min="11020" max="11020" width="12" customWidth="1"/>
    <col min="11021" max="11021" width="0" hidden="1" customWidth="1"/>
    <col min="11022" max="11022" width="11.85546875" customWidth="1"/>
    <col min="11023" max="11023" width="11.28515625" customWidth="1"/>
    <col min="11265" max="11265" width="4.28515625" customWidth="1"/>
    <col min="11266" max="11266" width="26.28515625" customWidth="1"/>
    <col min="11268" max="11268" width="17.42578125" customWidth="1"/>
    <col min="11269" max="11269" width="16.5703125" customWidth="1"/>
    <col min="11270" max="11275" width="0" hidden="1" customWidth="1"/>
    <col min="11276" max="11276" width="12" customWidth="1"/>
    <col min="11277" max="11277" width="0" hidden="1" customWidth="1"/>
    <col min="11278" max="11278" width="11.85546875" customWidth="1"/>
    <col min="11279" max="11279" width="11.28515625" customWidth="1"/>
    <col min="11521" max="11521" width="4.28515625" customWidth="1"/>
    <col min="11522" max="11522" width="26.28515625" customWidth="1"/>
    <col min="11524" max="11524" width="17.42578125" customWidth="1"/>
    <col min="11525" max="11525" width="16.5703125" customWidth="1"/>
    <col min="11526" max="11531" width="0" hidden="1" customWidth="1"/>
    <col min="11532" max="11532" width="12" customWidth="1"/>
    <col min="11533" max="11533" width="0" hidden="1" customWidth="1"/>
    <col min="11534" max="11534" width="11.85546875" customWidth="1"/>
    <col min="11535" max="11535" width="11.28515625" customWidth="1"/>
    <col min="11777" max="11777" width="4.28515625" customWidth="1"/>
    <col min="11778" max="11778" width="26.28515625" customWidth="1"/>
    <col min="11780" max="11780" width="17.42578125" customWidth="1"/>
    <col min="11781" max="11781" width="16.5703125" customWidth="1"/>
    <col min="11782" max="11787" width="0" hidden="1" customWidth="1"/>
    <col min="11788" max="11788" width="12" customWidth="1"/>
    <col min="11789" max="11789" width="0" hidden="1" customWidth="1"/>
    <col min="11790" max="11790" width="11.85546875" customWidth="1"/>
    <col min="11791" max="11791" width="11.28515625" customWidth="1"/>
    <col min="12033" max="12033" width="4.28515625" customWidth="1"/>
    <col min="12034" max="12034" width="26.28515625" customWidth="1"/>
    <col min="12036" max="12036" width="17.42578125" customWidth="1"/>
    <col min="12037" max="12037" width="16.5703125" customWidth="1"/>
    <col min="12038" max="12043" width="0" hidden="1" customWidth="1"/>
    <col min="12044" max="12044" width="12" customWidth="1"/>
    <col min="12045" max="12045" width="0" hidden="1" customWidth="1"/>
    <col min="12046" max="12046" width="11.85546875" customWidth="1"/>
    <col min="12047" max="12047" width="11.28515625" customWidth="1"/>
    <col min="12289" max="12289" width="4.28515625" customWidth="1"/>
    <col min="12290" max="12290" width="26.28515625" customWidth="1"/>
    <col min="12292" max="12292" width="17.42578125" customWidth="1"/>
    <col min="12293" max="12293" width="16.5703125" customWidth="1"/>
    <col min="12294" max="12299" width="0" hidden="1" customWidth="1"/>
    <col min="12300" max="12300" width="12" customWidth="1"/>
    <col min="12301" max="12301" width="0" hidden="1" customWidth="1"/>
    <col min="12302" max="12302" width="11.85546875" customWidth="1"/>
    <col min="12303" max="12303" width="11.28515625" customWidth="1"/>
    <col min="12545" max="12545" width="4.28515625" customWidth="1"/>
    <col min="12546" max="12546" width="26.28515625" customWidth="1"/>
    <col min="12548" max="12548" width="17.42578125" customWidth="1"/>
    <col min="12549" max="12549" width="16.5703125" customWidth="1"/>
    <col min="12550" max="12555" width="0" hidden="1" customWidth="1"/>
    <col min="12556" max="12556" width="12" customWidth="1"/>
    <col min="12557" max="12557" width="0" hidden="1" customWidth="1"/>
    <col min="12558" max="12558" width="11.85546875" customWidth="1"/>
    <col min="12559" max="12559" width="11.28515625" customWidth="1"/>
    <col min="12801" max="12801" width="4.28515625" customWidth="1"/>
    <col min="12802" max="12802" width="26.28515625" customWidth="1"/>
    <col min="12804" max="12804" width="17.42578125" customWidth="1"/>
    <col min="12805" max="12805" width="16.5703125" customWidth="1"/>
    <col min="12806" max="12811" width="0" hidden="1" customWidth="1"/>
    <col min="12812" max="12812" width="12" customWidth="1"/>
    <col min="12813" max="12813" width="0" hidden="1" customWidth="1"/>
    <col min="12814" max="12814" width="11.85546875" customWidth="1"/>
    <col min="12815" max="12815" width="11.28515625" customWidth="1"/>
    <col min="13057" max="13057" width="4.28515625" customWidth="1"/>
    <col min="13058" max="13058" width="26.28515625" customWidth="1"/>
    <col min="13060" max="13060" width="17.42578125" customWidth="1"/>
    <col min="13061" max="13061" width="16.5703125" customWidth="1"/>
    <col min="13062" max="13067" width="0" hidden="1" customWidth="1"/>
    <col min="13068" max="13068" width="12" customWidth="1"/>
    <col min="13069" max="13069" width="0" hidden="1" customWidth="1"/>
    <col min="13070" max="13070" width="11.85546875" customWidth="1"/>
    <col min="13071" max="13071" width="11.28515625" customWidth="1"/>
    <col min="13313" max="13313" width="4.28515625" customWidth="1"/>
    <col min="13314" max="13314" width="26.28515625" customWidth="1"/>
    <col min="13316" max="13316" width="17.42578125" customWidth="1"/>
    <col min="13317" max="13317" width="16.5703125" customWidth="1"/>
    <col min="13318" max="13323" width="0" hidden="1" customWidth="1"/>
    <col min="13324" max="13324" width="12" customWidth="1"/>
    <col min="13325" max="13325" width="0" hidden="1" customWidth="1"/>
    <col min="13326" max="13326" width="11.85546875" customWidth="1"/>
    <col min="13327" max="13327" width="11.28515625" customWidth="1"/>
    <col min="13569" max="13569" width="4.28515625" customWidth="1"/>
    <col min="13570" max="13570" width="26.28515625" customWidth="1"/>
    <col min="13572" max="13572" width="17.42578125" customWidth="1"/>
    <col min="13573" max="13573" width="16.5703125" customWidth="1"/>
    <col min="13574" max="13579" width="0" hidden="1" customWidth="1"/>
    <col min="13580" max="13580" width="12" customWidth="1"/>
    <col min="13581" max="13581" width="0" hidden="1" customWidth="1"/>
    <col min="13582" max="13582" width="11.85546875" customWidth="1"/>
    <col min="13583" max="13583" width="11.28515625" customWidth="1"/>
    <col min="13825" max="13825" width="4.28515625" customWidth="1"/>
    <col min="13826" max="13826" width="26.28515625" customWidth="1"/>
    <col min="13828" max="13828" width="17.42578125" customWidth="1"/>
    <col min="13829" max="13829" width="16.5703125" customWidth="1"/>
    <col min="13830" max="13835" width="0" hidden="1" customWidth="1"/>
    <col min="13836" max="13836" width="12" customWidth="1"/>
    <col min="13837" max="13837" width="0" hidden="1" customWidth="1"/>
    <col min="13838" max="13838" width="11.85546875" customWidth="1"/>
    <col min="13839" max="13839" width="11.28515625" customWidth="1"/>
    <col min="14081" max="14081" width="4.28515625" customWidth="1"/>
    <col min="14082" max="14082" width="26.28515625" customWidth="1"/>
    <col min="14084" max="14084" width="17.42578125" customWidth="1"/>
    <col min="14085" max="14085" width="16.5703125" customWidth="1"/>
    <col min="14086" max="14091" width="0" hidden="1" customWidth="1"/>
    <col min="14092" max="14092" width="12" customWidth="1"/>
    <col min="14093" max="14093" width="0" hidden="1" customWidth="1"/>
    <col min="14094" max="14094" width="11.85546875" customWidth="1"/>
    <col min="14095" max="14095" width="11.28515625" customWidth="1"/>
    <col min="14337" max="14337" width="4.28515625" customWidth="1"/>
    <col min="14338" max="14338" width="26.28515625" customWidth="1"/>
    <col min="14340" max="14340" width="17.42578125" customWidth="1"/>
    <col min="14341" max="14341" width="16.5703125" customWidth="1"/>
    <col min="14342" max="14347" width="0" hidden="1" customWidth="1"/>
    <col min="14348" max="14348" width="12" customWidth="1"/>
    <col min="14349" max="14349" width="0" hidden="1" customWidth="1"/>
    <col min="14350" max="14350" width="11.85546875" customWidth="1"/>
    <col min="14351" max="14351" width="11.28515625" customWidth="1"/>
    <col min="14593" max="14593" width="4.28515625" customWidth="1"/>
    <col min="14594" max="14594" width="26.28515625" customWidth="1"/>
    <col min="14596" max="14596" width="17.42578125" customWidth="1"/>
    <col min="14597" max="14597" width="16.5703125" customWidth="1"/>
    <col min="14598" max="14603" width="0" hidden="1" customWidth="1"/>
    <col min="14604" max="14604" width="12" customWidth="1"/>
    <col min="14605" max="14605" width="0" hidden="1" customWidth="1"/>
    <col min="14606" max="14606" width="11.85546875" customWidth="1"/>
    <col min="14607" max="14607" width="11.28515625" customWidth="1"/>
    <col min="14849" max="14849" width="4.28515625" customWidth="1"/>
    <col min="14850" max="14850" width="26.28515625" customWidth="1"/>
    <col min="14852" max="14852" width="17.42578125" customWidth="1"/>
    <col min="14853" max="14853" width="16.5703125" customWidth="1"/>
    <col min="14854" max="14859" width="0" hidden="1" customWidth="1"/>
    <col min="14860" max="14860" width="12" customWidth="1"/>
    <col min="14861" max="14861" width="0" hidden="1" customWidth="1"/>
    <col min="14862" max="14862" width="11.85546875" customWidth="1"/>
    <col min="14863" max="14863" width="11.28515625" customWidth="1"/>
    <col min="15105" max="15105" width="4.28515625" customWidth="1"/>
    <col min="15106" max="15106" width="26.28515625" customWidth="1"/>
    <col min="15108" max="15108" width="17.42578125" customWidth="1"/>
    <col min="15109" max="15109" width="16.5703125" customWidth="1"/>
    <col min="15110" max="15115" width="0" hidden="1" customWidth="1"/>
    <col min="15116" max="15116" width="12" customWidth="1"/>
    <col min="15117" max="15117" width="0" hidden="1" customWidth="1"/>
    <col min="15118" max="15118" width="11.85546875" customWidth="1"/>
    <col min="15119" max="15119" width="11.28515625" customWidth="1"/>
    <col min="15361" max="15361" width="4.28515625" customWidth="1"/>
    <col min="15362" max="15362" width="26.28515625" customWidth="1"/>
    <col min="15364" max="15364" width="17.42578125" customWidth="1"/>
    <col min="15365" max="15365" width="16.5703125" customWidth="1"/>
    <col min="15366" max="15371" width="0" hidden="1" customWidth="1"/>
    <col min="15372" max="15372" width="12" customWidth="1"/>
    <col min="15373" max="15373" width="0" hidden="1" customWidth="1"/>
    <col min="15374" max="15374" width="11.85546875" customWidth="1"/>
    <col min="15375" max="15375" width="11.28515625" customWidth="1"/>
    <col min="15617" max="15617" width="4.28515625" customWidth="1"/>
    <col min="15618" max="15618" width="26.28515625" customWidth="1"/>
    <col min="15620" max="15620" width="17.42578125" customWidth="1"/>
    <col min="15621" max="15621" width="16.5703125" customWidth="1"/>
    <col min="15622" max="15627" width="0" hidden="1" customWidth="1"/>
    <col min="15628" max="15628" width="12" customWidth="1"/>
    <col min="15629" max="15629" width="0" hidden="1" customWidth="1"/>
    <col min="15630" max="15630" width="11.85546875" customWidth="1"/>
    <col min="15631" max="15631" width="11.28515625" customWidth="1"/>
    <col min="15873" max="15873" width="4.28515625" customWidth="1"/>
    <col min="15874" max="15874" width="26.28515625" customWidth="1"/>
    <col min="15876" max="15876" width="17.42578125" customWidth="1"/>
    <col min="15877" max="15877" width="16.5703125" customWidth="1"/>
    <col min="15878" max="15883" width="0" hidden="1" customWidth="1"/>
    <col min="15884" max="15884" width="12" customWidth="1"/>
    <col min="15885" max="15885" width="0" hidden="1" customWidth="1"/>
    <col min="15886" max="15886" width="11.85546875" customWidth="1"/>
    <col min="15887" max="15887" width="11.28515625" customWidth="1"/>
    <col min="16129" max="16129" width="4.28515625" customWidth="1"/>
    <col min="16130" max="16130" width="26.28515625" customWidth="1"/>
    <col min="16132" max="16132" width="17.42578125" customWidth="1"/>
    <col min="16133" max="16133" width="16.5703125" customWidth="1"/>
    <col min="16134" max="16139" width="0" hidden="1" customWidth="1"/>
    <col min="16140" max="16140" width="12" customWidth="1"/>
    <col min="16141" max="16141" width="0" hidden="1" customWidth="1"/>
    <col min="16142" max="16142" width="11.85546875" customWidth="1"/>
    <col min="16143" max="16143" width="11.28515625" customWidth="1"/>
  </cols>
  <sheetData>
    <row r="1" spans="1:15" ht="14.25" hidden="1" customHeight="1" x14ac:dyDescent="0.2"/>
    <row r="2" spans="1:15" ht="14.25" hidden="1" customHeight="1" x14ac:dyDescent="0.2"/>
    <row r="3" spans="1:15" ht="14.25" x14ac:dyDescent="0.2">
      <c r="D3" s="290" t="s">
        <v>398</v>
      </c>
      <c r="E3" s="488" t="s">
        <v>399</v>
      </c>
      <c r="F3" s="488"/>
      <c r="G3" s="488"/>
      <c r="H3" s="488"/>
      <c r="I3" s="488"/>
    </row>
    <row r="4" spans="1:15" ht="15" x14ac:dyDescent="0.2">
      <c r="B4" s="359"/>
      <c r="D4" s="489" t="s">
        <v>400</v>
      </c>
      <c r="E4" s="489"/>
      <c r="F4" s="489"/>
      <c r="G4" s="489"/>
      <c r="H4" s="489"/>
      <c r="I4" s="489"/>
    </row>
    <row r="5" spans="1:15" ht="15" x14ac:dyDescent="0.2">
      <c r="D5" s="489" t="s">
        <v>224</v>
      </c>
      <c r="E5" s="489"/>
      <c r="F5" s="489"/>
      <c r="G5" s="489"/>
      <c r="H5" s="489"/>
      <c r="I5" s="489"/>
    </row>
    <row r="6" spans="1:15" ht="16.5" customHeight="1" x14ac:dyDescent="0.2">
      <c r="D6" s="489" t="s">
        <v>444</v>
      </c>
      <c r="E6" s="489"/>
      <c r="F6" s="489"/>
      <c r="G6" s="489"/>
      <c r="H6" s="489"/>
      <c r="I6" s="489"/>
    </row>
    <row r="7" spans="1:15" ht="18" customHeight="1" x14ac:dyDescent="0.2">
      <c r="A7" s="457" t="s">
        <v>422</v>
      </c>
      <c r="B7" s="490"/>
      <c r="C7" s="490"/>
      <c r="D7" s="490"/>
      <c r="E7" s="490"/>
      <c r="F7" s="490"/>
      <c r="G7" s="490"/>
      <c r="H7" s="490"/>
      <c r="I7" s="490"/>
      <c r="J7" s="490"/>
      <c r="K7" s="490"/>
      <c r="L7" s="490"/>
      <c r="M7" s="490"/>
      <c r="N7" s="490"/>
      <c r="O7" s="490"/>
    </row>
    <row r="8" spans="1:15" ht="20.25" customHeight="1" x14ac:dyDescent="0.2">
      <c r="A8" s="490"/>
      <c r="B8" s="490"/>
      <c r="C8" s="490"/>
      <c r="D8" s="490"/>
      <c r="E8" s="490"/>
      <c r="F8" s="490"/>
      <c r="G8" s="490"/>
      <c r="H8" s="490"/>
      <c r="I8" s="490"/>
      <c r="J8" s="490"/>
      <c r="K8" s="490"/>
      <c r="L8" s="490"/>
      <c r="M8" s="490"/>
      <c r="N8" s="490"/>
      <c r="O8" s="490"/>
    </row>
    <row r="9" spans="1:15" ht="20.25" customHeight="1" x14ac:dyDescent="0.2">
      <c r="A9" s="490"/>
      <c r="B9" s="490"/>
      <c r="C9" s="490"/>
      <c r="D9" s="490"/>
      <c r="E9" s="490"/>
      <c r="F9" s="490"/>
      <c r="G9" s="490"/>
      <c r="H9" s="490"/>
      <c r="I9" s="490"/>
      <c r="J9" s="490"/>
      <c r="K9" s="490"/>
      <c r="L9" s="490"/>
      <c r="M9" s="490"/>
      <c r="N9" s="490"/>
      <c r="O9" s="490"/>
    </row>
    <row r="10" spans="1:15" ht="13.5" thickBot="1" x14ac:dyDescent="0.25"/>
    <row r="11" spans="1:15" ht="13.5" hidden="1" thickBot="1" x14ac:dyDescent="0.25"/>
    <row r="12" spans="1:15" s="410" customFormat="1" ht="142.5" x14ac:dyDescent="0.2">
      <c r="A12" s="404" t="s">
        <v>368</v>
      </c>
      <c r="B12" s="405" t="s">
        <v>401</v>
      </c>
      <c r="C12" s="406" t="s">
        <v>402</v>
      </c>
      <c r="D12" s="405" t="s">
        <v>403</v>
      </c>
      <c r="E12" s="405" t="s">
        <v>404</v>
      </c>
      <c r="F12" s="405" t="s">
        <v>405</v>
      </c>
      <c r="G12" s="405" t="s">
        <v>406</v>
      </c>
      <c r="H12" s="405" t="s">
        <v>407</v>
      </c>
      <c r="I12" s="405" t="s">
        <v>408</v>
      </c>
      <c r="J12" s="407" t="s">
        <v>409</v>
      </c>
      <c r="K12" s="408"/>
      <c r="L12" s="405" t="s">
        <v>410</v>
      </c>
      <c r="M12" s="409"/>
      <c r="N12" s="405" t="s">
        <v>411</v>
      </c>
      <c r="O12" s="405" t="s">
        <v>423</v>
      </c>
    </row>
    <row r="13" spans="1:15" s="258" customFormat="1" ht="180" x14ac:dyDescent="0.2">
      <c r="A13" s="361"/>
      <c r="B13" s="362" t="s">
        <v>412</v>
      </c>
      <c r="C13" s="363"/>
      <c r="D13" s="362" t="s">
        <v>426</v>
      </c>
      <c r="E13" s="364" t="s">
        <v>413</v>
      </c>
      <c r="F13" s="365"/>
      <c r="G13" s="365"/>
      <c r="H13" s="365"/>
      <c r="I13" s="365"/>
      <c r="J13" s="366"/>
      <c r="K13" s="367"/>
      <c r="L13" s="368">
        <f>'ПРИЛОЖЕНИЕ 6.1.'!F54</f>
        <v>39727.681040000003</v>
      </c>
      <c r="M13" s="368">
        <f t="shared" ref="M13" si="0">SUM(M14:N20)</f>
        <v>32561.031999999999</v>
      </c>
      <c r="N13" s="368">
        <f>'ПРИЛОЖЕНИЕ 6.1.'!G54</f>
        <v>32361.031999999999</v>
      </c>
      <c r="O13" s="368">
        <f>'ПРИЛОЖЕНИЕ 6.1.'!H54</f>
        <v>27744.240000000002</v>
      </c>
    </row>
    <row r="14" spans="1:15" ht="90" x14ac:dyDescent="0.2">
      <c r="A14" s="369">
        <v>1</v>
      </c>
      <c r="B14" s="280" t="s">
        <v>414</v>
      </c>
      <c r="C14" s="370" t="s">
        <v>252</v>
      </c>
      <c r="D14" s="371" t="s">
        <v>426</v>
      </c>
      <c r="E14" s="371" t="s">
        <v>413</v>
      </c>
      <c r="F14" s="372"/>
      <c r="G14" s="372"/>
      <c r="H14" s="372"/>
      <c r="I14" s="372"/>
      <c r="J14" s="373"/>
      <c r="K14" s="374"/>
      <c r="L14" s="368">
        <f>'ПРИЛОЖЕНИЕ 6.1.'!F55</f>
        <v>505</v>
      </c>
      <c r="M14" s="368"/>
      <c r="N14" s="368">
        <f>'ПРИЛОЖЕНИЕ 6.1.'!G55</f>
        <v>305</v>
      </c>
      <c r="O14" s="368">
        <f>'ПРИЛОЖЕНИЕ 6.1.'!H55</f>
        <v>305</v>
      </c>
    </row>
    <row r="15" spans="1:15" ht="90" x14ac:dyDescent="0.2">
      <c r="A15" s="369">
        <v>2</v>
      </c>
      <c r="B15" s="280" t="s">
        <v>415</v>
      </c>
      <c r="C15" s="370" t="s">
        <v>48</v>
      </c>
      <c r="D15" s="371" t="s">
        <v>426</v>
      </c>
      <c r="E15" s="371" t="s">
        <v>413</v>
      </c>
      <c r="F15" s="372"/>
      <c r="G15" s="372"/>
      <c r="H15" s="372"/>
      <c r="I15" s="372"/>
      <c r="J15" s="373"/>
      <c r="K15" s="374"/>
      <c r="L15" s="368">
        <f>'ПРИЛОЖЕНИЕ 6.1.'!F58</f>
        <v>270</v>
      </c>
      <c r="M15" s="368"/>
      <c r="N15" s="368">
        <f>'ПРИЛОЖЕНИЕ 6.1.'!G58</f>
        <v>270</v>
      </c>
      <c r="O15" s="368">
        <f>'ПРИЛОЖЕНИЕ 6.1.'!H58</f>
        <v>270</v>
      </c>
    </row>
    <row r="16" spans="1:15" s="379" customFormat="1" ht="135" x14ac:dyDescent="0.25">
      <c r="A16" s="369">
        <v>3</v>
      </c>
      <c r="B16" s="375" t="s">
        <v>416</v>
      </c>
      <c r="C16" s="370" t="s">
        <v>425</v>
      </c>
      <c r="D16" s="376" t="s">
        <v>426</v>
      </c>
      <c r="E16" s="371" t="s">
        <v>413</v>
      </c>
      <c r="F16" s="372" t="e">
        <f>#REF!+#REF!</f>
        <v>#REF!</v>
      </c>
      <c r="G16" s="372" t="e">
        <f>#REF!+#REF!</f>
        <v>#REF!</v>
      </c>
      <c r="H16" s="372" t="e">
        <f>#REF!+#REF!</f>
        <v>#REF!</v>
      </c>
      <c r="I16" s="377" t="e">
        <f>#REF!+#REF!</f>
        <v>#REF!</v>
      </c>
      <c r="J16" s="372" t="e">
        <f>#REF!+#REF!</f>
        <v>#REF!</v>
      </c>
      <c r="K16" s="378"/>
      <c r="L16" s="368">
        <f>'ПРИЛОЖЕНИЕ 6.1.'!F62</f>
        <v>26111.279040000005</v>
      </c>
      <c r="M16" s="368"/>
      <c r="N16" s="368">
        <f>'ПРИЛОЖЕНИЕ 6.1.'!G62</f>
        <v>23345.392</v>
      </c>
      <c r="O16" s="368">
        <f>'ПРИЛОЖЕНИЕ 6.1.'!H62</f>
        <v>18426.060000000001</v>
      </c>
    </row>
    <row r="17" spans="1:15" ht="120" x14ac:dyDescent="0.25">
      <c r="A17" s="369">
        <v>4</v>
      </c>
      <c r="B17" s="280" t="s">
        <v>417</v>
      </c>
      <c r="C17" s="370" t="s">
        <v>418</v>
      </c>
      <c r="D17" s="376" t="s">
        <v>426</v>
      </c>
      <c r="E17" s="371" t="s">
        <v>419</v>
      </c>
      <c r="F17" s="380"/>
      <c r="G17" s="380"/>
      <c r="H17" s="380"/>
      <c r="I17" s="380"/>
      <c r="J17" s="374"/>
      <c r="K17" s="374"/>
      <c r="L17" s="361">
        <f>'ПРИЛОЖЕНИЕ 6.1.'!F85</f>
        <v>11070.54</v>
      </c>
      <c r="M17" s="381"/>
      <c r="N17" s="361">
        <f>'ПРИЛОЖЕНИЕ 6.1.'!G85</f>
        <v>7930.64</v>
      </c>
      <c r="O17" s="361">
        <f>'ПРИЛОЖЕНИЕ 6.1.'!H85</f>
        <v>8233.18</v>
      </c>
    </row>
    <row r="18" spans="1:15" ht="90" x14ac:dyDescent="0.25">
      <c r="A18" s="383">
        <v>5</v>
      </c>
      <c r="B18" s="384" t="s">
        <v>420</v>
      </c>
      <c r="C18" s="385" t="s">
        <v>78</v>
      </c>
      <c r="D18" s="384" t="s">
        <v>426</v>
      </c>
      <c r="E18" s="386" t="s">
        <v>413</v>
      </c>
      <c r="F18" s="284"/>
      <c r="G18" s="284"/>
      <c r="H18" s="284"/>
      <c r="I18" s="284"/>
      <c r="J18" s="374"/>
      <c r="K18" s="374"/>
      <c r="L18" s="387">
        <f>'ПРИЛОЖЕНИЕ 6.1.'!F110</f>
        <v>690.6</v>
      </c>
      <c r="M18" s="388"/>
      <c r="N18" s="387">
        <f>'ПРИЛОЖЕНИЕ 6.1.'!G110</f>
        <v>300</v>
      </c>
      <c r="O18" s="387">
        <f>'ПРИЛОЖЕНИЕ 6.1.'!H110</f>
        <v>300</v>
      </c>
    </row>
    <row r="19" spans="1:15" ht="90" x14ac:dyDescent="0.25">
      <c r="A19" s="382">
        <v>6</v>
      </c>
      <c r="B19" s="376" t="s">
        <v>421</v>
      </c>
      <c r="C19" s="296" t="s">
        <v>35</v>
      </c>
      <c r="D19" s="376" t="s">
        <v>426</v>
      </c>
      <c r="E19" s="371" t="s">
        <v>413</v>
      </c>
      <c r="F19" s="389"/>
      <c r="G19" s="389"/>
      <c r="H19" s="389"/>
      <c r="I19" s="389"/>
      <c r="J19" s="390"/>
      <c r="K19" s="390"/>
      <c r="L19" s="361">
        <f>'ПРИЛОЖЕНИЕ 6.1.'!F114</f>
        <v>1070.2619999999999</v>
      </c>
      <c r="M19" s="361">
        <f>'ПРИЛОЖЕНИЕ 6.1.'!G114</f>
        <v>200</v>
      </c>
      <c r="N19" s="361">
        <f>'ПРИЛОЖЕНИЕ 6.1.'!G114</f>
        <v>200</v>
      </c>
      <c r="O19" s="361">
        <f>'ПРИЛОЖЕНИЕ 6.1.'!H114</f>
        <v>200</v>
      </c>
    </row>
    <row r="20" spans="1:15" ht="157.5" x14ac:dyDescent="0.2">
      <c r="A20" s="391">
        <v>7</v>
      </c>
      <c r="B20" s="392" t="s">
        <v>424</v>
      </c>
      <c r="C20" s="393" t="s">
        <v>49</v>
      </c>
      <c r="D20" s="348" t="s">
        <v>426</v>
      </c>
      <c r="E20" s="348" t="s">
        <v>413</v>
      </c>
      <c r="F20" s="292"/>
      <c r="G20" s="292"/>
      <c r="H20" s="292"/>
      <c r="I20" s="292"/>
      <c r="J20" s="394"/>
      <c r="K20" s="394"/>
      <c r="L20" s="395">
        <f>'ПРИЛОЖЕНИЕ 6.1.'!F116</f>
        <v>10</v>
      </c>
      <c r="M20" s="292"/>
      <c r="N20" s="395">
        <f>'ПРИЛОЖЕНИЕ 6.1.'!G116</f>
        <v>10</v>
      </c>
      <c r="O20" s="395">
        <f>'ПРИЛОЖЕНИЕ 6.1.'!H116</f>
        <v>10</v>
      </c>
    </row>
  </sheetData>
  <mergeCells count="5">
    <mergeCell ref="E3:I3"/>
    <mergeCell ref="D4:I4"/>
    <mergeCell ref="D5:I5"/>
    <mergeCell ref="D6:I6"/>
    <mergeCell ref="A7:O9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4B8A6-43CA-4E5B-B661-740552F628D2}">
  <dimension ref="A1:F48"/>
  <sheetViews>
    <sheetView topLeftCell="A52" zoomScaleNormal="100" workbookViewId="0">
      <selection activeCell="F4" sqref="F4"/>
    </sheetView>
  </sheetViews>
  <sheetFormatPr defaultRowHeight="12.75" x14ac:dyDescent="0.2"/>
  <cols>
    <col min="1" max="1" width="22.140625" customWidth="1"/>
    <col min="2" max="2" width="28.28515625" customWidth="1"/>
    <col min="3" max="3" width="13.140625" customWidth="1"/>
    <col min="4" max="4" width="11" style="427" customWidth="1"/>
    <col min="5" max="5" width="13.140625" customWidth="1"/>
    <col min="6" max="6" width="15.42578125" customWidth="1"/>
  </cols>
  <sheetData>
    <row r="1" spans="1:6" ht="15" x14ac:dyDescent="0.25">
      <c r="A1" s="413"/>
      <c r="B1" s="413"/>
      <c r="C1" s="413"/>
      <c r="D1" s="418"/>
      <c r="E1" s="413"/>
      <c r="F1" s="415" t="s">
        <v>222</v>
      </c>
    </row>
    <row r="2" spans="1:6" ht="15" x14ac:dyDescent="0.25">
      <c r="A2" s="413"/>
      <c r="B2" s="413"/>
      <c r="C2" s="413"/>
      <c r="D2" s="418"/>
      <c r="E2" s="413"/>
      <c r="F2" s="416" t="s">
        <v>223</v>
      </c>
    </row>
    <row r="3" spans="1:6" ht="15" x14ac:dyDescent="0.25">
      <c r="A3" s="413"/>
      <c r="B3" s="413"/>
      <c r="C3" s="413"/>
      <c r="D3" s="418"/>
      <c r="E3" s="413"/>
      <c r="F3" s="416" t="s">
        <v>224</v>
      </c>
    </row>
    <row r="4" spans="1:6" ht="15" x14ac:dyDescent="0.25">
      <c r="B4" s="413"/>
      <c r="C4" s="413"/>
      <c r="D4" s="418"/>
      <c r="E4" s="413"/>
      <c r="F4" s="416" t="s">
        <v>444</v>
      </c>
    </row>
    <row r="5" spans="1:6" ht="15" x14ac:dyDescent="0.25">
      <c r="B5" s="413"/>
      <c r="C5" s="413"/>
      <c r="D5" s="418"/>
      <c r="E5" s="414"/>
      <c r="F5" s="413"/>
    </row>
    <row r="6" spans="1:6" x14ac:dyDescent="0.2">
      <c r="A6" s="443" t="s">
        <v>228</v>
      </c>
      <c r="B6" s="443"/>
      <c r="C6" s="443"/>
      <c r="D6" s="443"/>
      <c r="E6" s="443"/>
      <c r="F6" s="444"/>
    </row>
    <row r="7" spans="1:6" x14ac:dyDescent="0.2">
      <c r="A7" s="443"/>
      <c r="B7" s="443"/>
      <c r="C7" s="443"/>
      <c r="D7" s="443"/>
      <c r="E7" s="443"/>
      <c r="F7" s="444"/>
    </row>
    <row r="8" spans="1:6" x14ac:dyDescent="0.2">
      <c r="A8" s="445"/>
      <c r="B8" s="445"/>
      <c r="C8" s="445"/>
      <c r="D8" s="445"/>
      <c r="E8" s="445"/>
      <c r="F8" s="446"/>
    </row>
    <row r="9" spans="1:6" ht="76.5" x14ac:dyDescent="0.2">
      <c r="A9" s="173" t="s">
        <v>162</v>
      </c>
      <c r="B9" s="173" t="s">
        <v>11</v>
      </c>
      <c r="C9" s="173" t="s">
        <v>163</v>
      </c>
      <c r="D9" s="417" t="s">
        <v>439</v>
      </c>
      <c r="E9" s="173" t="s">
        <v>164</v>
      </c>
      <c r="F9" s="173" t="s">
        <v>165</v>
      </c>
    </row>
    <row r="10" spans="1:6" ht="60.75" x14ac:dyDescent="0.2">
      <c r="A10" s="174"/>
      <c r="B10" s="175" t="s">
        <v>166</v>
      </c>
      <c r="C10" s="176">
        <f>+C11+C26</f>
        <v>27645045</v>
      </c>
      <c r="D10" s="419"/>
      <c r="E10" s="176">
        <f>+E11+E26</f>
        <v>28085925</v>
      </c>
      <c r="F10" s="176">
        <f>+F11+F26</f>
        <v>28468945</v>
      </c>
    </row>
    <row r="11" spans="1:6" ht="20.25" x14ac:dyDescent="0.2">
      <c r="A11" s="174"/>
      <c r="B11" s="175" t="s">
        <v>167</v>
      </c>
      <c r="C11" s="183">
        <f>+C12+C14+C17+C19+C21</f>
        <v>26615000</v>
      </c>
      <c r="D11" s="417"/>
      <c r="E11" s="183">
        <f>+E12+E14+E17+E19+E21</f>
        <v>27048200</v>
      </c>
      <c r="F11" s="183">
        <f>+F12+F14+F17+F19+F21</f>
        <v>27431220</v>
      </c>
    </row>
    <row r="12" spans="1:6" x14ac:dyDescent="0.2">
      <c r="A12" s="431" t="s">
        <v>168</v>
      </c>
      <c r="B12" s="435" t="s">
        <v>169</v>
      </c>
      <c r="C12" s="433">
        <f>SUM(C13:C13)</f>
        <v>2600000</v>
      </c>
      <c r="D12" s="434"/>
      <c r="E12" s="433">
        <f>SUM(E13:E13)</f>
        <v>2670000</v>
      </c>
      <c r="F12" s="433">
        <f>SUM(F13:F13)</f>
        <v>2750000</v>
      </c>
    </row>
    <row r="13" spans="1:6" ht="114.75" x14ac:dyDescent="0.2">
      <c r="A13" s="155" t="s">
        <v>231</v>
      </c>
      <c r="B13" s="155" t="s">
        <v>170</v>
      </c>
      <c r="C13" s="156">
        <v>2600000</v>
      </c>
      <c r="D13" s="421"/>
      <c r="E13" s="156">
        <v>2670000</v>
      </c>
      <c r="F13" s="156">
        <v>2750000</v>
      </c>
    </row>
    <row r="14" spans="1:6" ht="78.75" x14ac:dyDescent="0.2">
      <c r="A14" s="194" t="s">
        <v>171</v>
      </c>
      <c r="B14" s="438" t="s">
        <v>172</v>
      </c>
      <c r="C14" s="183">
        <f>SUM(C15:C16)</f>
        <v>2236000</v>
      </c>
      <c r="D14" s="417"/>
      <c r="E14" s="183">
        <f>SUM(E15:E16)</f>
        <v>2325440</v>
      </c>
      <c r="F14" s="183">
        <f>SUM(F15:F16)</f>
        <v>2418460</v>
      </c>
    </row>
    <row r="15" spans="1:6" ht="127.5" x14ac:dyDescent="0.2">
      <c r="A15" s="155" t="s">
        <v>229</v>
      </c>
      <c r="B15" s="155" t="s">
        <v>427</v>
      </c>
      <c r="C15" s="436">
        <v>787590</v>
      </c>
      <c r="D15" s="437"/>
      <c r="E15" s="436">
        <v>819090</v>
      </c>
      <c r="F15" s="436">
        <v>851860</v>
      </c>
    </row>
    <row r="16" spans="1:6" ht="127.5" x14ac:dyDescent="0.2">
      <c r="A16" s="155" t="s">
        <v>230</v>
      </c>
      <c r="B16" s="155" t="s">
        <v>173</v>
      </c>
      <c r="C16" s="436">
        <v>1448410</v>
      </c>
      <c r="D16" s="437"/>
      <c r="E16" s="436">
        <v>1506350</v>
      </c>
      <c r="F16" s="436">
        <v>1566600</v>
      </c>
    </row>
    <row r="17" spans="1:6" ht="25.5" x14ac:dyDescent="0.2">
      <c r="A17" s="194" t="s">
        <v>174</v>
      </c>
      <c r="B17" s="173" t="s">
        <v>175</v>
      </c>
      <c r="C17" s="183">
        <f>+C18</f>
        <v>335000</v>
      </c>
      <c r="D17" s="417"/>
      <c r="E17" s="183">
        <f>+E18</f>
        <v>345000</v>
      </c>
      <c r="F17" s="183">
        <f>+F18</f>
        <v>355000</v>
      </c>
    </row>
    <row r="18" spans="1:6" ht="25.5" x14ac:dyDescent="0.25">
      <c r="A18" s="155" t="s">
        <v>176</v>
      </c>
      <c r="B18" s="155" t="s">
        <v>175</v>
      </c>
      <c r="C18" s="177">
        <v>335000</v>
      </c>
      <c r="D18" s="423"/>
      <c r="E18" s="177">
        <v>345000</v>
      </c>
      <c r="F18" s="177">
        <v>355000</v>
      </c>
    </row>
    <row r="19" spans="1:6" ht="31.5" x14ac:dyDescent="0.2">
      <c r="A19" s="194" t="s">
        <v>177</v>
      </c>
      <c r="B19" s="438" t="s">
        <v>178</v>
      </c>
      <c r="C19" s="183">
        <f>+C20</f>
        <v>1594000</v>
      </c>
      <c r="D19" s="417"/>
      <c r="E19" s="183">
        <f>+E20</f>
        <v>1657760</v>
      </c>
      <c r="F19" s="183">
        <f>+F20</f>
        <v>1657760</v>
      </c>
    </row>
    <row r="20" spans="1:6" ht="76.5" x14ac:dyDescent="0.2">
      <c r="A20" s="155" t="s">
        <v>232</v>
      </c>
      <c r="B20" s="155" t="s">
        <v>179</v>
      </c>
      <c r="C20" s="178">
        <v>1594000</v>
      </c>
      <c r="D20" s="421"/>
      <c r="E20" s="178">
        <v>1657760</v>
      </c>
      <c r="F20" s="178">
        <v>1657760</v>
      </c>
    </row>
    <row r="21" spans="1:6" ht="25.5" x14ac:dyDescent="0.2">
      <c r="A21" s="439" t="s">
        <v>180</v>
      </c>
      <c r="B21" s="438" t="s">
        <v>181</v>
      </c>
      <c r="C21" s="440">
        <f>+C22+C24</f>
        <v>19850000</v>
      </c>
      <c r="D21" s="417"/>
      <c r="E21" s="440">
        <f>+E22+E24</f>
        <v>20050000</v>
      </c>
      <c r="F21" s="440">
        <f>+F22+F24</f>
        <v>20250000</v>
      </c>
    </row>
    <row r="22" spans="1:6" x14ac:dyDescent="0.2">
      <c r="A22" s="185" t="s">
        <v>182</v>
      </c>
      <c r="B22" s="185" t="s">
        <v>183</v>
      </c>
      <c r="C22" s="440">
        <f>+C23</f>
        <v>13000000</v>
      </c>
      <c r="D22" s="417"/>
      <c r="E22" s="440">
        <f>+E23</f>
        <v>13100000</v>
      </c>
      <c r="F22" s="440">
        <f>+F23</f>
        <v>13300000</v>
      </c>
    </row>
    <row r="23" spans="1:6" ht="51" x14ac:dyDescent="0.2">
      <c r="A23" s="155" t="s">
        <v>233</v>
      </c>
      <c r="B23" s="155" t="s">
        <v>184</v>
      </c>
      <c r="C23" s="180">
        <v>13000000</v>
      </c>
      <c r="D23" s="424"/>
      <c r="E23" s="180">
        <v>13100000</v>
      </c>
      <c r="F23" s="180">
        <v>13300000</v>
      </c>
    </row>
    <row r="24" spans="1:6" ht="25.5" x14ac:dyDescent="0.2">
      <c r="A24" s="185" t="s">
        <v>185</v>
      </c>
      <c r="B24" s="185" t="s">
        <v>186</v>
      </c>
      <c r="C24" s="440">
        <f>+C25</f>
        <v>6850000</v>
      </c>
      <c r="D24" s="417"/>
      <c r="E24" s="440">
        <f>+E25</f>
        <v>6950000</v>
      </c>
      <c r="F24" s="440">
        <f>+F25</f>
        <v>6950000</v>
      </c>
    </row>
    <row r="25" spans="1:6" ht="51" x14ac:dyDescent="0.2">
      <c r="A25" s="155" t="s">
        <v>234</v>
      </c>
      <c r="B25" s="155" t="s">
        <v>187</v>
      </c>
      <c r="C25" s="180">
        <v>6850000</v>
      </c>
      <c r="D25" s="424"/>
      <c r="E25" s="180">
        <v>6950000</v>
      </c>
      <c r="F25" s="180">
        <v>6950000</v>
      </c>
    </row>
    <row r="26" spans="1:6" ht="40.5" x14ac:dyDescent="0.2">
      <c r="A26" s="185"/>
      <c r="B26" s="175" t="s">
        <v>188</v>
      </c>
      <c r="C26" s="183">
        <f>+C27</f>
        <v>1030045</v>
      </c>
      <c r="D26" s="417"/>
      <c r="E26" s="183">
        <f>+E27</f>
        <v>1037725</v>
      </c>
      <c r="F26" s="183">
        <f>+F27</f>
        <v>1037725</v>
      </c>
    </row>
    <row r="27" spans="1:6" ht="89.25" x14ac:dyDescent="0.2">
      <c r="A27" s="439" t="s">
        <v>189</v>
      </c>
      <c r="B27" s="173" t="s">
        <v>190</v>
      </c>
      <c r="C27" s="183">
        <f>SUM(C28:C29)</f>
        <v>1030045</v>
      </c>
      <c r="D27" s="417"/>
      <c r="E27" s="183">
        <f>SUM(E28:E29)</f>
        <v>1037725</v>
      </c>
      <c r="F27" s="183">
        <f>SUM(F28:F29)</f>
        <v>1037725</v>
      </c>
    </row>
    <row r="28" spans="1:6" ht="114.75" x14ac:dyDescent="0.2">
      <c r="A28" s="181" t="s">
        <v>191</v>
      </c>
      <c r="B28" s="181" t="s">
        <v>192</v>
      </c>
      <c r="C28" s="182">
        <v>144495</v>
      </c>
      <c r="D28" s="425"/>
      <c r="E28" s="182">
        <v>144495</v>
      </c>
      <c r="F28" s="182">
        <v>144495</v>
      </c>
    </row>
    <row r="29" spans="1:6" ht="127.5" x14ac:dyDescent="0.2">
      <c r="A29" s="155" t="s">
        <v>193</v>
      </c>
      <c r="B29" s="155" t="s">
        <v>194</v>
      </c>
      <c r="C29" s="182">
        <v>885550</v>
      </c>
      <c r="D29" s="425"/>
      <c r="E29" s="182">
        <v>893230</v>
      </c>
      <c r="F29" s="182">
        <v>893230</v>
      </c>
    </row>
    <row r="30" spans="1:6" ht="25.5" x14ac:dyDescent="0.2">
      <c r="A30" s="194" t="s">
        <v>195</v>
      </c>
      <c r="B30" s="173" t="s">
        <v>196</v>
      </c>
      <c r="C30" s="183">
        <f>+C31</f>
        <v>28386419.039999999</v>
      </c>
      <c r="D30" s="417"/>
      <c r="E30" s="183">
        <f>+E31</f>
        <v>22908443.84</v>
      </c>
      <c r="F30" s="183">
        <f>+F31</f>
        <v>18086920</v>
      </c>
    </row>
    <row r="31" spans="1:6" s="430" customFormat="1" ht="52.5" x14ac:dyDescent="0.2">
      <c r="A31" s="431" t="s">
        <v>197</v>
      </c>
      <c r="B31" s="432" t="s">
        <v>198</v>
      </c>
      <c r="C31" s="433">
        <f>+C32+C33+C43+C46</f>
        <v>28386419.039999999</v>
      </c>
      <c r="D31" s="434"/>
      <c r="E31" s="433">
        <f>+E32+E33+E43+E46</f>
        <v>22908443.84</v>
      </c>
      <c r="F31" s="433">
        <f>+F32+F33+F43+F46</f>
        <v>18086920</v>
      </c>
    </row>
    <row r="32" spans="1:6" s="430" customFormat="1" ht="31.5" x14ac:dyDescent="0.2">
      <c r="A32" s="188" t="s">
        <v>199</v>
      </c>
      <c r="B32" s="428" t="s">
        <v>200</v>
      </c>
      <c r="C32" s="189">
        <f>3840000+12331500</f>
        <v>16171500</v>
      </c>
      <c r="D32" s="420"/>
      <c r="E32" s="429">
        <f>3878300+12926700</f>
        <v>16805000</v>
      </c>
      <c r="F32" s="429">
        <f>13547300+3914500</f>
        <v>17461800</v>
      </c>
    </row>
    <row r="33" spans="1:6" s="430" customFormat="1" ht="31.5" x14ac:dyDescent="0.2">
      <c r="A33" s="188" t="s">
        <v>201</v>
      </c>
      <c r="B33" s="428" t="s">
        <v>202</v>
      </c>
      <c r="C33" s="189">
        <f>SUM(C34:C42)</f>
        <v>11164099.039999999</v>
      </c>
      <c r="D33" s="420"/>
      <c r="E33" s="189">
        <f>SUM(E34:E42)</f>
        <v>5814123.8399999999</v>
      </c>
      <c r="F33" s="189">
        <f>SUM(F34:F42)</f>
        <v>621600</v>
      </c>
    </row>
    <row r="34" spans="1:6" ht="48" x14ac:dyDescent="0.2">
      <c r="A34" s="191" t="s">
        <v>203</v>
      </c>
      <c r="B34" s="191" t="s">
        <v>204</v>
      </c>
      <c r="C34" s="192">
        <v>0</v>
      </c>
      <c r="D34" s="426"/>
      <c r="E34" s="192">
        <v>1411600</v>
      </c>
      <c r="F34" s="192">
        <v>0</v>
      </c>
    </row>
    <row r="35" spans="1:6" ht="25.5" x14ac:dyDescent="0.2">
      <c r="A35" s="155" t="s">
        <v>205</v>
      </c>
      <c r="B35" s="155" t="s">
        <v>206</v>
      </c>
      <c r="C35" s="151">
        <v>1516700</v>
      </c>
      <c r="D35" s="422">
        <v>1022</v>
      </c>
      <c r="E35" s="151">
        <v>0</v>
      </c>
      <c r="F35" s="151">
        <v>0</v>
      </c>
    </row>
    <row r="36" spans="1:6" ht="25.5" x14ac:dyDescent="0.2">
      <c r="A36" s="155" t="s">
        <v>205</v>
      </c>
      <c r="B36" s="155" t="s">
        <v>206</v>
      </c>
      <c r="C36" s="151">
        <v>954600</v>
      </c>
      <c r="D36" s="422">
        <v>1055</v>
      </c>
      <c r="E36" s="151">
        <v>793900</v>
      </c>
      <c r="F36" s="151">
        <v>621600</v>
      </c>
    </row>
    <row r="37" spans="1:6" ht="25.5" x14ac:dyDescent="0.2">
      <c r="A37" s="155" t="s">
        <v>205</v>
      </c>
      <c r="B37" s="155" t="s">
        <v>206</v>
      </c>
      <c r="C37" s="151">
        <v>3337199.04</v>
      </c>
      <c r="D37" s="422" t="s">
        <v>440</v>
      </c>
      <c r="E37" s="151">
        <v>0</v>
      </c>
      <c r="F37" s="151">
        <v>0</v>
      </c>
    </row>
    <row r="38" spans="1:6" ht="25.5" x14ac:dyDescent="0.2">
      <c r="A38" s="155" t="s">
        <v>205</v>
      </c>
      <c r="B38" s="155" t="s">
        <v>206</v>
      </c>
      <c r="C38" s="151">
        <v>1500000</v>
      </c>
      <c r="D38" s="422">
        <v>1089</v>
      </c>
      <c r="E38" s="151">
        <v>0</v>
      </c>
      <c r="F38" s="151">
        <v>0</v>
      </c>
    </row>
    <row r="39" spans="1:6" ht="25.5" x14ac:dyDescent="0.2">
      <c r="A39" s="155" t="s">
        <v>205</v>
      </c>
      <c r="B39" s="155" t="s">
        <v>206</v>
      </c>
      <c r="C39" s="151">
        <v>1059300</v>
      </c>
      <c r="D39" s="422">
        <v>1077</v>
      </c>
      <c r="E39" s="151">
        <v>0</v>
      </c>
      <c r="F39" s="151">
        <v>0</v>
      </c>
    </row>
    <row r="40" spans="1:6" ht="25.5" x14ac:dyDescent="0.2">
      <c r="A40" s="155" t="s">
        <v>205</v>
      </c>
      <c r="B40" s="155" t="s">
        <v>206</v>
      </c>
      <c r="C40" s="151">
        <v>896900</v>
      </c>
      <c r="D40" s="422">
        <v>1083</v>
      </c>
      <c r="E40" s="151">
        <v>0</v>
      </c>
      <c r="F40" s="151">
        <v>0</v>
      </c>
    </row>
    <row r="41" spans="1:6" ht="25.5" x14ac:dyDescent="0.2">
      <c r="A41" s="155" t="s">
        <v>205</v>
      </c>
      <c r="B41" s="155" t="s">
        <v>206</v>
      </c>
      <c r="C41" s="151">
        <v>1899400</v>
      </c>
      <c r="D41" s="422">
        <v>1084</v>
      </c>
      <c r="E41" s="151">
        <v>1899400</v>
      </c>
      <c r="F41" s="151">
        <v>0</v>
      </c>
    </row>
    <row r="42" spans="1:6" ht="51" x14ac:dyDescent="0.2">
      <c r="A42" s="155" t="s">
        <v>207</v>
      </c>
      <c r="B42" s="155" t="s">
        <v>208</v>
      </c>
      <c r="C42" s="151">
        <v>0</v>
      </c>
      <c r="D42" s="422"/>
      <c r="E42" s="151">
        <v>1709223.84</v>
      </c>
      <c r="F42" s="151">
        <v>0</v>
      </c>
    </row>
    <row r="43" spans="1:6" ht="38.25" x14ac:dyDescent="0.2">
      <c r="A43" s="194" t="s">
        <v>209</v>
      </c>
      <c r="B43" s="173" t="s">
        <v>210</v>
      </c>
      <c r="C43" s="183">
        <f>SUM(C44:C45)</f>
        <v>275120</v>
      </c>
      <c r="D43" s="417"/>
      <c r="E43" s="183">
        <f>SUM(E44:E45)</f>
        <v>289320</v>
      </c>
      <c r="F43" s="183">
        <f>SUM(F44:F45)</f>
        <v>3520</v>
      </c>
    </row>
    <row r="44" spans="1:6" ht="63.75" x14ac:dyDescent="0.2">
      <c r="A44" s="155" t="s">
        <v>211</v>
      </c>
      <c r="B44" s="155" t="s">
        <v>212</v>
      </c>
      <c r="C44" s="182">
        <v>3520</v>
      </c>
      <c r="D44" s="425">
        <v>3038</v>
      </c>
      <c r="E44" s="182">
        <v>3520</v>
      </c>
      <c r="F44" s="182">
        <v>3520</v>
      </c>
    </row>
    <row r="45" spans="1:6" ht="63.75" x14ac:dyDescent="0.2">
      <c r="A45" s="155" t="s">
        <v>213</v>
      </c>
      <c r="B45" s="155" t="s">
        <v>214</v>
      </c>
      <c r="C45" s="182">
        <v>271600</v>
      </c>
      <c r="D45" s="425" t="s">
        <v>438</v>
      </c>
      <c r="E45" s="182">
        <v>285800</v>
      </c>
      <c r="F45" s="182">
        <v>0</v>
      </c>
    </row>
    <row r="46" spans="1:6" ht="25.5" x14ac:dyDescent="0.2">
      <c r="A46" s="194" t="s">
        <v>215</v>
      </c>
      <c r="B46" s="173" t="s">
        <v>102</v>
      </c>
      <c r="C46" s="441">
        <f>C47</f>
        <v>775700</v>
      </c>
      <c r="D46" s="442"/>
      <c r="E46" s="441">
        <f>E47</f>
        <v>0</v>
      </c>
      <c r="F46" s="441">
        <f>F47</f>
        <v>0</v>
      </c>
    </row>
    <row r="47" spans="1:6" ht="38.25" x14ac:dyDescent="0.2">
      <c r="A47" s="155" t="s">
        <v>216</v>
      </c>
      <c r="B47" s="155" t="s">
        <v>217</v>
      </c>
      <c r="C47" s="151">
        <v>775700</v>
      </c>
      <c r="D47" s="422">
        <v>11</v>
      </c>
      <c r="E47" s="151">
        <v>0</v>
      </c>
      <c r="F47" s="151">
        <v>0</v>
      </c>
    </row>
    <row r="48" spans="1:6" ht="37.5" x14ac:dyDescent="0.2">
      <c r="A48" s="185"/>
      <c r="B48" s="186" t="s">
        <v>218</v>
      </c>
      <c r="C48" s="176">
        <f>+C30+C10</f>
        <v>56031464.039999999</v>
      </c>
      <c r="D48" s="419"/>
      <c r="E48" s="176">
        <f>+E30+E10</f>
        <v>50994368.840000004</v>
      </c>
      <c r="F48" s="176">
        <f>+F30+F10</f>
        <v>46555865</v>
      </c>
    </row>
  </sheetData>
  <mergeCells count="1">
    <mergeCell ref="A6:F8"/>
  </mergeCells>
  <pageMargins left="0.70866141732283472" right="7.874015748031496E-2" top="0.74803149606299213" bottom="7.874015748031496E-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7"/>
  <sheetViews>
    <sheetView topLeftCell="A25" workbookViewId="0">
      <selection activeCell="C5" sqref="C5"/>
    </sheetView>
  </sheetViews>
  <sheetFormatPr defaultRowHeight="12.75" x14ac:dyDescent="0.2"/>
  <cols>
    <col min="1" max="1" width="20.85546875" style="268" customWidth="1"/>
    <col min="2" max="2" width="42" style="268" customWidth="1"/>
    <col min="3" max="3" width="10.28515625" style="268" customWidth="1"/>
    <col min="4" max="4" width="10.5703125" style="268" customWidth="1"/>
    <col min="5" max="5" width="11.85546875" style="268" customWidth="1"/>
    <col min="6" max="256" width="9.140625" style="268"/>
    <col min="257" max="257" width="20.85546875" style="268" customWidth="1"/>
    <col min="258" max="258" width="48.5703125" style="268" customWidth="1"/>
    <col min="259" max="259" width="10.28515625" style="268" customWidth="1"/>
    <col min="260" max="260" width="10.5703125" style="268" customWidth="1"/>
    <col min="261" max="261" width="9.42578125" style="268" customWidth="1"/>
    <col min="262" max="512" width="9.140625" style="268"/>
    <col min="513" max="513" width="20.85546875" style="268" customWidth="1"/>
    <col min="514" max="514" width="48.5703125" style="268" customWidth="1"/>
    <col min="515" max="515" width="10.28515625" style="268" customWidth="1"/>
    <col min="516" max="516" width="10.5703125" style="268" customWidth="1"/>
    <col min="517" max="517" width="9.42578125" style="268" customWidth="1"/>
    <col min="518" max="768" width="9.140625" style="268"/>
    <col min="769" max="769" width="20.85546875" style="268" customWidth="1"/>
    <col min="770" max="770" width="48.5703125" style="268" customWidth="1"/>
    <col min="771" max="771" width="10.28515625" style="268" customWidth="1"/>
    <col min="772" max="772" width="10.5703125" style="268" customWidth="1"/>
    <col min="773" max="773" width="9.42578125" style="268" customWidth="1"/>
    <col min="774" max="1024" width="9.140625" style="268"/>
    <col min="1025" max="1025" width="20.85546875" style="268" customWidth="1"/>
    <col min="1026" max="1026" width="48.5703125" style="268" customWidth="1"/>
    <col min="1027" max="1027" width="10.28515625" style="268" customWidth="1"/>
    <col min="1028" max="1028" width="10.5703125" style="268" customWidth="1"/>
    <col min="1029" max="1029" width="9.42578125" style="268" customWidth="1"/>
    <col min="1030" max="1280" width="9.140625" style="268"/>
    <col min="1281" max="1281" width="20.85546875" style="268" customWidth="1"/>
    <col min="1282" max="1282" width="48.5703125" style="268" customWidth="1"/>
    <col min="1283" max="1283" width="10.28515625" style="268" customWidth="1"/>
    <col min="1284" max="1284" width="10.5703125" style="268" customWidth="1"/>
    <col min="1285" max="1285" width="9.42578125" style="268" customWidth="1"/>
    <col min="1286" max="1536" width="9.140625" style="268"/>
    <col min="1537" max="1537" width="20.85546875" style="268" customWidth="1"/>
    <col min="1538" max="1538" width="48.5703125" style="268" customWidth="1"/>
    <col min="1539" max="1539" width="10.28515625" style="268" customWidth="1"/>
    <col min="1540" max="1540" width="10.5703125" style="268" customWidth="1"/>
    <col min="1541" max="1541" width="9.42578125" style="268" customWidth="1"/>
    <col min="1542" max="1792" width="9.140625" style="268"/>
    <col min="1793" max="1793" width="20.85546875" style="268" customWidth="1"/>
    <col min="1794" max="1794" width="48.5703125" style="268" customWidth="1"/>
    <col min="1795" max="1795" width="10.28515625" style="268" customWidth="1"/>
    <col min="1796" max="1796" width="10.5703125" style="268" customWidth="1"/>
    <col min="1797" max="1797" width="9.42578125" style="268" customWidth="1"/>
    <col min="1798" max="2048" width="9.140625" style="268"/>
    <col min="2049" max="2049" width="20.85546875" style="268" customWidth="1"/>
    <col min="2050" max="2050" width="48.5703125" style="268" customWidth="1"/>
    <col min="2051" max="2051" width="10.28515625" style="268" customWidth="1"/>
    <col min="2052" max="2052" width="10.5703125" style="268" customWidth="1"/>
    <col min="2053" max="2053" width="9.42578125" style="268" customWidth="1"/>
    <col min="2054" max="2304" width="9.140625" style="268"/>
    <col min="2305" max="2305" width="20.85546875" style="268" customWidth="1"/>
    <col min="2306" max="2306" width="48.5703125" style="268" customWidth="1"/>
    <col min="2307" max="2307" width="10.28515625" style="268" customWidth="1"/>
    <col min="2308" max="2308" width="10.5703125" style="268" customWidth="1"/>
    <col min="2309" max="2309" width="9.42578125" style="268" customWidth="1"/>
    <col min="2310" max="2560" width="9.140625" style="268"/>
    <col min="2561" max="2561" width="20.85546875" style="268" customWidth="1"/>
    <col min="2562" max="2562" width="48.5703125" style="268" customWidth="1"/>
    <col min="2563" max="2563" width="10.28515625" style="268" customWidth="1"/>
    <col min="2564" max="2564" width="10.5703125" style="268" customWidth="1"/>
    <col min="2565" max="2565" width="9.42578125" style="268" customWidth="1"/>
    <col min="2566" max="2816" width="9.140625" style="268"/>
    <col min="2817" max="2817" width="20.85546875" style="268" customWidth="1"/>
    <col min="2818" max="2818" width="48.5703125" style="268" customWidth="1"/>
    <col min="2819" max="2819" width="10.28515625" style="268" customWidth="1"/>
    <col min="2820" max="2820" width="10.5703125" style="268" customWidth="1"/>
    <col min="2821" max="2821" width="9.42578125" style="268" customWidth="1"/>
    <col min="2822" max="3072" width="9.140625" style="268"/>
    <col min="3073" max="3073" width="20.85546875" style="268" customWidth="1"/>
    <col min="3074" max="3074" width="48.5703125" style="268" customWidth="1"/>
    <col min="3075" max="3075" width="10.28515625" style="268" customWidth="1"/>
    <col min="3076" max="3076" width="10.5703125" style="268" customWidth="1"/>
    <col min="3077" max="3077" width="9.42578125" style="268" customWidth="1"/>
    <col min="3078" max="3328" width="9.140625" style="268"/>
    <col min="3329" max="3329" width="20.85546875" style="268" customWidth="1"/>
    <col min="3330" max="3330" width="48.5703125" style="268" customWidth="1"/>
    <col min="3331" max="3331" width="10.28515625" style="268" customWidth="1"/>
    <col min="3332" max="3332" width="10.5703125" style="268" customWidth="1"/>
    <col min="3333" max="3333" width="9.42578125" style="268" customWidth="1"/>
    <col min="3334" max="3584" width="9.140625" style="268"/>
    <col min="3585" max="3585" width="20.85546875" style="268" customWidth="1"/>
    <col min="3586" max="3586" width="48.5703125" style="268" customWidth="1"/>
    <col min="3587" max="3587" width="10.28515625" style="268" customWidth="1"/>
    <col min="3588" max="3588" width="10.5703125" style="268" customWidth="1"/>
    <col min="3589" max="3589" width="9.42578125" style="268" customWidth="1"/>
    <col min="3590" max="3840" width="9.140625" style="268"/>
    <col min="3841" max="3841" width="20.85546875" style="268" customWidth="1"/>
    <col min="3842" max="3842" width="48.5703125" style="268" customWidth="1"/>
    <col min="3843" max="3843" width="10.28515625" style="268" customWidth="1"/>
    <col min="3844" max="3844" width="10.5703125" style="268" customWidth="1"/>
    <col min="3845" max="3845" width="9.42578125" style="268" customWidth="1"/>
    <col min="3846" max="4096" width="9.140625" style="268"/>
    <col min="4097" max="4097" width="20.85546875" style="268" customWidth="1"/>
    <col min="4098" max="4098" width="48.5703125" style="268" customWidth="1"/>
    <col min="4099" max="4099" width="10.28515625" style="268" customWidth="1"/>
    <col min="4100" max="4100" width="10.5703125" style="268" customWidth="1"/>
    <col min="4101" max="4101" width="9.42578125" style="268" customWidth="1"/>
    <col min="4102" max="4352" width="9.140625" style="268"/>
    <col min="4353" max="4353" width="20.85546875" style="268" customWidth="1"/>
    <col min="4354" max="4354" width="48.5703125" style="268" customWidth="1"/>
    <col min="4355" max="4355" width="10.28515625" style="268" customWidth="1"/>
    <col min="4356" max="4356" width="10.5703125" style="268" customWidth="1"/>
    <col min="4357" max="4357" width="9.42578125" style="268" customWidth="1"/>
    <col min="4358" max="4608" width="9.140625" style="268"/>
    <col min="4609" max="4609" width="20.85546875" style="268" customWidth="1"/>
    <col min="4610" max="4610" width="48.5703125" style="268" customWidth="1"/>
    <col min="4611" max="4611" width="10.28515625" style="268" customWidth="1"/>
    <col min="4612" max="4612" width="10.5703125" style="268" customWidth="1"/>
    <col min="4613" max="4613" width="9.42578125" style="268" customWidth="1"/>
    <col min="4614" max="4864" width="9.140625" style="268"/>
    <col min="4865" max="4865" width="20.85546875" style="268" customWidth="1"/>
    <col min="4866" max="4866" width="48.5703125" style="268" customWidth="1"/>
    <col min="4867" max="4867" width="10.28515625" style="268" customWidth="1"/>
    <col min="4868" max="4868" width="10.5703125" style="268" customWidth="1"/>
    <col min="4869" max="4869" width="9.42578125" style="268" customWidth="1"/>
    <col min="4870" max="5120" width="9.140625" style="268"/>
    <col min="5121" max="5121" width="20.85546875" style="268" customWidth="1"/>
    <col min="5122" max="5122" width="48.5703125" style="268" customWidth="1"/>
    <col min="5123" max="5123" width="10.28515625" style="268" customWidth="1"/>
    <col min="5124" max="5124" width="10.5703125" style="268" customWidth="1"/>
    <col min="5125" max="5125" width="9.42578125" style="268" customWidth="1"/>
    <col min="5126" max="5376" width="9.140625" style="268"/>
    <col min="5377" max="5377" width="20.85546875" style="268" customWidth="1"/>
    <col min="5378" max="5378" width="48.5703125" style="268" customWidth="1"/>
    <col min="5379" max="5379" width="10.28515625" style="268" customWidth="1"/>
    <col min="5380" max="5380" width="10.5703125" style="268" customWidth="1"/>
    <col min="5381" max="5381" width="9.42578125" style="268" customWidth="1"/>
    <col min="5382" max="5632" width="9.140625" style="268"/>
    <col min="5633" max="5633" width="20.85546875" style="268" customWidth="1"/>
    <col min="5634" max="5634" width="48.5703125" style="268" customWidth="1"/>
    <col min="5635" max="5635" width="10.28515625" style="268" customWidth="1"/>
    <col min="5636" max="5636" width="10.5703125" style="268" customWidth="1"/>
    <col min="5637" max="5637" width="9.42578125" style="268" customWidth="1"/>
    <col min="5638" max="5888" width="9.140625" style="268"/>
    <col min="5889" max="5889" width="20.85546875" style="268" customWidth="1"/>
    <col min="5890" max="5890" width="48.5703125" style="268" customWidth="1"/>
    <col min="5891" max="5891" width="10.28515625" style="268" customWidth="1"/>
    <col min="5892" max="5892" width="10.5703125" style="268" customWidth="1"/>
    <col min="5893" max="5893" width="9.42578125" style="268" customWidth="1"/>
    <col min="5894" max="6144" width="9.140625" style="268"/>
    <col min="6145" max="6145" width="20.85546875" style="268" customWidth="1"/>
    <col min="6146" max="6146" width="48.5703125" style="268" customWidth="1"/>
    <col min="6147" max="6147" width="10.28515625" style="268" customWidth="1"/>
    <col min="6148" max="6148" width="10.5703125" style="268" customWidth="1"/>
    <col min="6149" max="6149" width="9.42578125" style="268" customWidth="1"/>
    <col min="6150" max="6400" width="9.140625" style="268"/>
    <col min="6401" max="6401" width="20.85546875" style="268" customWidth="1"/>
    <col min="6402" max="6402" width="48.5703125" style="268" customWidth="1"/>
    <col min="6403" max="6403" width="10.28515625" style="268" customWidth="1"/>
    <col min="6404" max="6404" width="10.5703125" style="268" customWidth="1"/>
    <col min="6405" max="6405" width="9.42578125" style="268" customWidth="1"/>
    <col min="6406" max="6656" width="9.140625" style="268"/>
    <col min="6657" max="6657" width="20.85546875" style="268" customWidth="1"/>
    <col min="6658" max="6658" width="48.5703125" style="268" customWidth="1"/>
    <col min="6659" max="6659" width="10.28515625" style="268" customWidth="1"/>
    <col min="6660" max="6660" width="10.5703125" style="268" customWidth="1"/>
    <col min="6661" max="6661" width="9.42578125" style="268" customWidth="1"/>
    <col min="6662" max="6912" width="9.140625" style="268"/>
    <col min="6913" max="6913" width="20.85546875" style="268" customWidth="1"/>
    <col min="6914" max="6914" width="48.5703125" style="268" customWidth="1"/>
    <col min="6915" max="6915" width="10.28515625" style="268" customWidth="1"/>
    <col min="6916" max="6916" width="10.5703125" style="268" customWidth="1"/>
    <col min="6917" max="6917" width="9.42578125" style="268" customWidth="1"/>
    <col min="6918" max="7168" width="9.140625" style="268"/>
    <col min="7169" max="7169" width="20.85546875" style="268" customWidth="1"/>
    <col min="7170" max="7170" width="48.5703125" style="268" customWidth="1"/>
    <col min="7171" max="7171" width="10.28515625" style="268" customWidth="1"/>
    <col min="7172" max="7172" width="10.5703125" style="268" customWidth="1"/>
    <col min="7173" max="7173" width="9.42578125" style="268" customWidth="1"/>
    <col min="7174" max="7424" width="9.140625" style="268"/>
    <col min="7425" max="7425" width="20.85546875" style="268" customWidth="1"/>
    <col min="7426" max="7426" width="48.5703125" style="268" customWidth="1"/>
    <col min="7427" max="7427" width="10.28515625" style="268" customWidth="1"/>
    <col min="7428" max="7428" width="10.5703125" style="268" customWidth="1"/>
    <col min="7429" max="7429" width="9.42578125" style="268" customWidth="1"/>
    <col min="7430" max="7680" width="9.140625" style="268"/>
    <col min="7681" max="7681" width="20.85546875" style="268" customWidth="1"/>
    <col min="7682" max="7682" width="48.5703125" style="268" customWidth="1"/>
    <col min="7683" max="7683" width="10.28515625" style="268" customWidth="1"/>
    <col min="7684" max="7684" width="10.5703125" style="268" customWidth="1"/>
    <col min="7685" max="7685" width="9.42578125" style="268" customWidth="1"/>
    <col min="7686" max="7936" width="9.140625" style="268"/>
    <col min="7937" max="7937" width="20.85546875" style="268" customWidth="1"/>
    <col min="7938" max="7938" width="48.5703125" style="268" customWidth="1"/>
    <col min="7939" max="7939" width="10.28515625" style="268" customWidth="1"/>
    <col min="7940" max="7940" width="10.5703125" style="268" customWidth="1"/>
    <col min="7941" max="7941" width="9.42578125" style="268" customWidth="1"/>
    <col min="7942" max="8192" width="9.140625" style="268"/>
    <col min="8193" max="8193" width="20.85546875" style="268" customWidth="1"/>
    <col min="8194" max="8194" width="48.5703125" style="268" customWidth="1"/>
    <col min="8195" max="8195" width="10.28515625" style="268" customWidth="1"/>
    <col min="8196" max="8196" width="10.5703125" style="268" customWidth="1"/>
    <col min="8197" max="8197" width="9.42578125" style="268" customWidth="1"/>
    <col min="8198" max="8448" width="9.140625" style="268"/>
    <col min="8449" max="8449" width="20.85546875" style="268" customWidth="1"/>
    <col min="8450" max="8450" width="48.5703125" style="268" customWidth="1"/>
    <col min="8451" max="8451" width="10.28515625" style="268" customWidth="1"/>
    <col min="8452" max="8452" width="10.5703125" style="268" customWidth="1"/>
    <col min="8453" max="8453" width="9.42578125" style="268" customWidth="1"/>
    <col min="8454" max="8704" width="9.140625" style="268"/>
    <col min="8705" max="8705" width="20.85546875" style="268" customWidth="1"/>
    <col min="8706" max="8706" width="48.5703125" style="268" customWidth="1"/>
    <col min="8707" max="8707" width="10.28515625" style="268" customWidth="1"/>
    <col min="8708" max="8708" width="10.5703125" style="268" customWidth="1"/>
    <col min="8709" max="8709" width="9.42578125" style="268" customWidth="1"/>
    <col min="8710" max="8960" width="9.140625" style="268"/>
    <col min="8961" max="8961" width="20.85546875" style="268" customWidth="1"/>
    <col min="8962" max="8962" width="48.5703125" style="268" customWidth="1"/>
    <col min="8963" max="8963" width="10.28515625" style="268" customWidth="1"/>
    <col min="8964" max="8964" width="10.5703125" style="268" customWidth="1"/>
    <col min="8965" max="8965" width="9.42578125" style="268" customWidth="1"/>
    <col min="8966" max="9216" width="9.140625" style="268"/>
    <col min="9217" max="9217" width="20.85546875" style="268" customWidth="1"/>
    <col min="9218" max="9218" width="48.5703125" style="268" customWidth="1"/>
    <col min="9219" max="9219" width="10.28515625" style="268" customWidth="1"/>
    <col min="9220" max="9220" width="10.5703125" style="268" customWidth="1"/>
    <col min="9221" max="9221" width="9.42578125" style="268" customWidth="1"/>
    <col min="9222" max="9472" width="9.140625" style="268"/>
    <col min="9473" max="9473" width="20.85546875" style="268" customWidth="1"/>
    <col min="9474" max="9474" width="48.5703125" style="268" customWidth="1"/>
    <col min="9475" max="9475" width="10.28515625" style="268" customWidth="1"/>
    <col min="9476" max="9476" width="10.5703125" style="268" customWidth="1"/>
    <col min="9477" max="9477" width="9.42578125" style="268" customWidth="1"/>
    <col min="9478" max="9728" width="9.140625" style="268"/>
    <col min="9729" max="9729" width="20.85546875" style="268" customWidth="1"/>
    <col min="9730" max="9730" width="48.5703125" style="268" customWidth="1"/>
    <col min="9731" max="9731" width="10.28515625" style="268" customWidth="1"/>
    <col min="9732" max="9732" width="10.5703125" style="268" customWidth="1"/>
    <col min="9733" max="9733" width="9.42578125" style="268" customWidth="1"/>
    <col min="9734" max="9984" width="9.140625" style="268"/>
    <col min="9985" max="9985" width="20.85546875" style="268" customWidth="1"/>
    <col min="9986" max="9986" width="48.5703125" style="268" customWidth="1"/>
    <col min="9987" max="9987" width="10.28515625" style="268" customWidth="1"/>
    <col min="9988" max="9988" width="10.5703125" style="268" customWidth="1"/>
    <col min="9989" max="9989" width="9.42578125" style="268" customWidth="1"/>
    <col min="9990" max="10240" width="9.140625" style="268"/>
    <col min="10241" max="10241" width="20.85546875" style="268" customWidth="1"/>
    <col min="10242" max="10242" width="48.5703125" style="268" customWidth="1"/>
    <col min="10243" max="10243" width="10.28515625" style="268" customWidth="1"/>
    <col min="10244" max="10244" width="10.5703125" style="268" customWidth="1"/>
    <col min="10245" max="10245" width="9.42578125" style="268" customWidth="1"/>
    <col min="10246" max="10496" width="9.140625" style="268"/>
    <col min="10497" max="10497" width="20.85546875" style="268" customWidth="1"/>
    <col min="10498" max="10498" width="48.5703125" style="268" customWidth="1"/>
    <col min="10499" max="10499" width="10.28515625" style="268" customWidth="1"/>
    <col min="10500" max="10500" width="10.5703125" style="268" customWidth="1"/>
    <col min="10501" max="10501" width="9.42578125" style="268" customWidth="1"/>
    <col min="10502" max="10752" width="9.140625" style="268"/>
    <col min="10753" max="10753" width="20.85546875" style="268" customWidth="1"/>
    <col min="10754" max="10754" width="48.5703125" style="268" customWidth="1"/>
    <col min="10755" max="10755" width="10.28515625" style="268" customWidth="1"/>
    <col min="10756" max="10756" width="10.5703125" style="268" customWidth="1"/>
    <col min="10757" max="10757" width="9.42578125" style="268" customWidth="1"/>
    <col min="10758" max="11008" width="9.140625" style="268"/>
    <col min="11009" max="11009" width="20.85546875" style="268" customWidth="1"/>
    <col min="11010" max="11010" width="48.5703125" style="268" customWidth="1"/>
    <col min="11011" max="11011" width="10.28515625" style="268" customWidth="1"/>
    <col min="11012" max="11012" width="10.5703125" style="268" customWidth="1"/>
    <col min="11013" max="11013" width="9.42578125" style="268" customWidth="1"/>
    <col min="11014" max="11264" width="9.140625" style="268"/>
    <col min="11265" max="11265" width="20.85546875" style="268" customWidth="1"/>
    <col min="11266" max="11266" width="48.5703125" style="268" customWidth="1"/>
    <col min="11267" max="11267" width="10.28515625" style="268" customWidth="1"/>
    <col min="11268" max="11268" width="10.5703125" style="268" customWidth="1"/>
    <col min="11269" max="11269" width="9.42578125" style="268" customWidth="1"/>
    <col min="11270" max="11520" width="9.140625" style="268"/>
    <col min="11521" max="11521" width="20.85546875" style="268" customWidth="1"/>
    <col min="11522" max="11522" width="48.5703125" style="268" customWidth="1"/>
    <col min="11523" max="11523" width="10.28515625" style="268" customWidth="1"/>
    <col min="11524" max="11524" width="10.5703125" style="268" customWidth="1"/>
    <col min="11525" max="11525" width="9.42578125" style="268" customWidth="1"/>
    <col min="11526" max="11776" width="9.140625" style="268"/>
    <col min="11777" max="11777" width="20.85546875" style="268" customWidth="1"/>
    <col min="11778" max="11778" width="48.5703125" style="268" customWidth="1"/>
    <col min="11779" max="11779" width="10.28515625" style="268" customWidth="1"/>
    <col min="11780" max="11780" width="10.5703125" style="268" customWidth="1"/>
    <col min="11781" max="11781" width="9.42578125" style="268" customWidth="1"/>
    <col min="11782" max="12032" width="9.140625" style="268"/>
    <col min="12033" max="12033" width="20.85546875" style="268" customWidth="1"/>
    <col min="12034" max="12034" width="48.5703125" style="268" customWidth="1"/>
    <col min="12035" max="12035" width="10.28515625" style="268" customWidth="1"/>
    <col min="12036" max="12036" width="10.5703125" style="268" customWidth="1"/>
    <col min="12037" max="12037" width="9.42578125" style="268" customWidth="1"/>
    <col min="12038" max="12288" width="9.140625" style="268"/>
    <col min="12289" max="12289" width="20.85546875" style="268" customWidth="1"/>
    <col min="12290" max="12290" width="48.5703125" style="268" customWidth="1"/>
    <col min="12291" max="12291" width="10.28515625" style="268" customWidth="1"/>
    <col min="12292" max="12292" width="10.5703125" style="268" customWidth="1"/>
    <col min="12293" max="12293" width="9.42578125" style="268" customWidth="1"/>
    <col min="12294" max="12544" width="9.140625" style="268"/>
    <col min="12545" max="12545" width="20.85546875" style="268" customWidth="1"/>
    <col min="12546" max="12546" width="48.5703125" style="268" customWidth="1"/>
    <col min="12547" max="12547" width="10.28515625" style="268" customWidth="1"/>
    <col min="12548" max="12548" width="10.5703125" style="268" customWidth="1"/>
    <col min="12549" max="12549" width="9.42578125" style="268" customWidth="1"/>
    <col min="12550" max="12800" width="9.140625" style="268"/>
    <col min="12801" max="12801" width="20.85546875" style="268" customWidth="1"/>
    <col min="12802" max="12802" width="48.5703125" style="268" customWidth="1"/>
    <col min="12803" max="12803" width="10.28515625" style="268" customWidth="1"/>
    <col min="12804" max="12804" width="10.5703125" style="268" customWidth="1"/>
    <col min="12805" max="12805" width="9.42578125" style="268" customWidth="1"/>
    <col min="12806" max="13056" width="9.140625" style="268"/>
    <col min="13057" max="13057" width="20.85546875" style="268" customWidth="1"/>
    <col min="13058" max="13058" width="48.5703125" style="268" customWidth="1"/>
    <col min="13059" max="13059" width="10.28515625" style="268" customWidth="1"/>
    <col min="13060" max="13060" width="10.5703125" style="268" customWidth="1"/>
    <col min="13061" max="13061" width="9.42578125" style="268" customWidth="1"/>
    <col min="13062" max="13312" width="9.140625" style="268"/>
    <col min="13313" max="13313" width="20.85546875" style="268" customWidth="1"/>
    <col min="13314" max="13314" width="48.5703125" style="268" customWidth="1"/>
    <col min="13315" max="13315" width="10.28515625" style="268" customWidth="1"/>
    <col min="13316" max="13316" width="10.5703125" style="268" customWidth="1"/>
    <col min="13317" max="13317" width="9.42578125" style="268" customWidth="1"/>
    <col min="13318" max="13568" width="9.140625" style="268"/>
    <col min="13569" max="13569" width="20.85546875" style="268" customWidth="1"/>
    <col min="13570" max="13570" width="48.5703125" style="268" customWidth="1"/>
    <col min="13571" max="13571" width="10.28515625" style="268" customWidth="1"/>
    <col min="13572" max="13572" width="10.5703125" style="268" customWidth="1"/>
    <col min="13573" max="13573" width="9.42578125" style="268" customWidth="1"/>
    <col min="13574" max="13824" width="9.140625" style="268"/>
    <col min="13825" max="13825" width="20.85546875" style="268" customWidth="1"/>
    <col min="13826" max="13826" width="48.5703125" style="268" customWidth="1"/>
    <col min="13827" max="13827" width="10.28515625" style="268" customWidth="1"/>
    <col min="13828" max="13828" width="10.5703125" style="268" customWidth="1"/>
    <col min="13829" max="13829" width="9.42578125" style="268" customWidth="1"/>
    <col min="13830" max="14080" width="9.140625" style="268"/>
    <col min="14081" max="14081" width="20.85546875" style="268" customWidth="1"/>
    <col min="14082" max="14082" width="48.5703125" style="268" customWidth="1"/>
    <col min="14083" max="14083" width="10.28515625" style="268" customWidth="1"/>
    <col min="14084" max="14084" width="10.5703125" style="268" customWidth="1"/>
    <col min="14085" max="14085" width="9.42578125" style="268" customWidth="1"/>
    <col min="14086" max="14336" width="9.140625" style="268"/>
    <col min="14337" max="14337" width="20.85546875" style="268" customWidth="1"/>
    <col min="14338" max="14338" width="48.5703125" style="268" customWidth="1"/>
    <col min="14339" max="14339" width="10.28515625" style="268" customWidth="1"/>
    <col min="14340" max="14340" width="10.5703125" style="268" customWidth="1"/>
    <col min="14341" max="14341" width="9.42578125" style="268" customWidth="1"/>
    <col min="14342" max="14592" width="9.140625" style="268"/>
    <col min="14593" max="14593" width="20.85546875" style="268" customWidth="1"/>
    <col min="14594" max="14594" width="48.5703125" style="268" customWidth="1"/>
    <col min="14595" max="14595" width="10.28515625" style="268" customWidth="1"/>
    <col min="14596" max="14596" width="10.5703125" style="268" customWidth="1"/>
    <col min="14597" max="14597" width="9.42578125" style="268" customWidth="1"/>
    <col min="14598" max="14848" width="9.140625" style="268"/>
    <col min="14849" max="14849" width="20.85546875" style="268" customWidth="1"/>
    <col min="14850" max="14850" width="48.5703125" style="268" customWidth="1"/>
    <col min="14851" max="14851" width="10.28515625" style="268" customWidth="1"/>
    <col min="14852" max="14852" width="10.5703125" style="268" customWidth="1"/>
    <col min="14853" max="14853" width="9.42578125" style="268" customWidth="1"/>
    <col min="14854" max="15104" width="9.140625" style="268"/>
    <col min="15105" max="15105" width="20.85546875" style="268" customWidth="1"/>
    <col min="15106" max="15106" width="48.5703125" style="268" customWidth="1"/>
    <col min="15107" max="15107" width="10.28515625" style="268" customWidth="1"/>
    <col min="15108" max="15108" width="10.5703125" style="268" customWidth="1"/>
    <col min="15109" max="15109" width="9.42578125" style="268" customWidth="1"/>
    <col min="15110" max="15360" width="9.140625" style="268"/>
    <col min="15361" max="15361" width="20.85546875" style="268" customWidth="1"/>
    <col min="15362" max="15362" width="48.5703125" style="268" customWidth="1"/>
    <col min="15363" max="15363" width="10.28515625" style="268" customWidth="1"/>
    <col min="15364" max="15364" width="10.5703125" style="268" customWidth="1"/>
    <col min="15365" max="15365" width="9.42578125" style="268" customWidth="1"/>
    <col min="15366" max="15616" width="9.140625" style="268"/>
    <col min="15617" max="15617" width="20.85546875" style="268" customWidth="1"/>
    <col min="15618" max="15618" width="48.5703125" style="268" customWidth="1"/>
    <col min="15619" max="15619" width="10.28515625" style="268" customWidth="1"/>
    <col min="15620" max="15620" width="10.5703125" style="268" customWidth="1"/>
    <col min="15621" max="15621" width="9.42578125" style="268" customWidth="1"/>
    <col min="15622" max="15872" width="9.140625" style="268"/>
    <col min="15873" max="15873" width="20.85546875" style="268" customWidth="1"/>
    <col min="15874" max="15874" width="48.5703125" style="268" customWidth="1"/>
    <col min="15875" max="15875" width="10.28515625" style="268" customWidth="1"/>
    <col min="15876" max="15876" width="10.5703125" style="268" customWidth="1"/>
    <col min="15877" max="15877" width="9.42578125" style="268" customWidth="1"/>
    <col min="15878" max="16128" width="9.140625" style="268"/>
    <col min="16129" max="16129" width="20.85546875" style="268" customWidth="1"/>
    <col min="16130" max="16130" width="48.5703125" style="268" customWidth="1"/>
    <col min="16131" max="16131" width="10.28515625" style="268" customWidth="1"/>
    <col min="16132" max="16132" width="10.5703125" style="268" customWidth="1"/>
    <col min="16133" max="16133" width="9.42578125" style="268" customWidth="1"/>
    <col min="16134" max="16384" width="9.140625" style="268"/>
  </cols>
  <sheetData>
    <row r="1" spans="1:5" x14ac:dyDescent="0.2">
      <c r="C1" s="447" t="s">
        <v>312</v>
      </c>
      <c r="D1" s="447"/>
      <c r="E1" s="447"/>
    </row>
    <row r="2" spans="1:5" x14ac:dyDescent="0.2">
      <c r="C2" s="448" t="s">
        <v>223</v>
      </c>
      <c r="D2" s="448"/>
      <c r="E2" s="448"/>
    </row>
    <row r="3" spans="1:5" x14ac:dyDescent="0.2">
      <c r="C3" s="449" t="s">
        <v>224</v>
      </c>
      <c r="D3" s="449"/>
      <c r="E3" s="449"/>
    </row>
    <row r="4" spans="1:5" x14ac:dyDescent="0.2">
      <c r="C4" s="448" t="s">
        <v>444</v>
      </c>
      <c r="D4" s="448"/>
      <c r="E4" s="448"/>
    </row>
    <row r="7" spans="1:5" ht="15.75" x14ac:dyDescent="0.2">
      <c r="A7" s="451" t="s">
        <v>313</v>
      </c>
      <c r="B7" s="451"/>
      <c r="C7" s="451"/>
      <c r="D7" s="452"/>
      <c r="E7" s="452"/>
    </row>
    <row r="8" spans="1:5" x14ac:dyDescent="0.2">
      <c r="A8" s="453" t="s">
        <v>431</v>
      </c>
      <c r="B8" s="452"/>
      <c r="C8" s="452"/>
      <c r="D8" s="452"/>
      <c r="E8" s="452"/>
    </row>
    <row r="9" spans="1:5" x14ac:dyDescent="0.2">
      <c r="A9" s="454"/>
      <c r="B9" s="454"/>
      <c r="C9" s="454"/>
      <c r="D9" s="454"/>
      <c r="E9" s="454"/>
    </row>
    <row r="10" spans="1:5" ht="14.25" x14ac:dyDescent="0.2">
      <c r="A10" s="455" t="s">
        <v>331</v>
      </c>
      <c r="B10" s="450" t="s">
        <v>314</v>
      </c>
      <c r="C10" s="269" t="s">
        <v>315</v>
      </c>
      <c r="D10" s="269" t="s">
        <v>315</v>
      </c>
      <c r="E10" s="269" t="s">
        <v>315</v>
      </c>
    </row>
    <row r="11" spans="1:5" ht="42.75" x14ac:dyDescent="0.2">
      <c r="A11" s="456"/>
      <c r="B11" s="450"/>
      <c r="C11" s="270" t="s">
        <v>328</v>
      </c>
      <c r="D11" s="270" t="s">
        <v>329</v>
      </c>
      <c r="E11" s="270" t="s">
        <v>330</v>
      </c>
    </row>
    <row r="12" spans="1:5" s="272" customFormat="1" ht="12.75" customHeight="1" x14ac:dyDescent="0.2">
      <c r="A12" s="271">
        <v>1</v>
      </c>
      <c r="B12" s="271">
        <v>2</v>
      </c>
      <c r="C12" s="271">
        <v>3</v>
      </c>
      <c r="D12" s="271">
        <v>4</v>
      </c>
      <c r="E12" s="271">
        <v>5</v>
      </c>
    </row>
    <row r="13" spans="1:5" ht="36" customHeight="1" x14ac:dyDescent="0.2">
      <c r="A13" s="273" t="s">
        <v>322</v>
      </c>
      <c r="B13" s="274" t="s">
        <v>316</v>
      </c>
      <c r="C13" s="275">
        <f>C14</f>
        <v>16171.5</v>
      </c>
      <c r="D13" s="275">
        <f>D14</f>
        <v>16805</v>
      </c>
      <c r="E13" s="275">
        <f>E14</f>
        <v>17461.8</v>
      </c>
    </row>
    <row r="14" spans="1:5" ht="39" customHeight="1" x14ac:dyDescent="0.2">
      <c r="A14" s="273" t="s">
        <v>322</v>
      </c>
      <c r="B14" s="274" t="s">
        <v>317</v>
      </c>
      <c r="C14" s="275">
        <v>16171.5</v>
      </c>
      <c r="D14" s="275">
        <v>16805</v>
      </c>
      <c r="E14" s="275">
        <v>17461.8</v>
      </c>
    </row>
    <row r="15" spans="1:5" ht="72" customHeight="1" x14ac:dyDescent="0.2">
      <c r="A15" s="273" t="s">
        <v>323</v>
      </c>
      <c r="B15" s="274" t="s">
        <v>318</v>
      </c>
      <c r="C15" s="275">
        <v>0</v>
      </c>
      <c r="D15" s="275">
        <v>1411.6</v>
      </c>
      <c r="E15" s="275">
        <v>0</v>
      </c>
    </row>
    <row r="16" spans="1:5" ht="62.45" customHeight="1" x14ac:dyDescent="0.2">
      <c r="A16" s="273" t="s">
        <v>325</v>
      </c>
      <c r="B16" s="274" t="s">
        <v>319</v>
      </c>
      <c r="C16" s="275">
        <v>11164.1</v>
      </c>
      <c r="D16" s="275">
        <v>2693.3</v>
      </c>
      <c r="E16" s="275">
        <v>621.6</v>
      </c>
    </row>
    <row r="17" spans="1:5" ht="62.45" customHeight="1" x14ac:dyDescent="0.2">
      <c r="A17" s="273" t="s">
        <v>332</v>
      </c>
      <c r="B17" s="274" t="s">
        <v>208</v>
      </c>
      <c r="C17" s="275">
        <v>0</v>
      </c>
      <c r="D17" s="275">
        <v>1709.22</v>
      </c>
      <c r="E17" s="275">
        <v>0</v>
      </c>
    </row>
    <row r="18" spans="1:5" ht="42.6" customHeight="1" x14ac:dyDescent="0.2">
      <c r="A18" s="273" t="s">
        <v>324</v>
      </c>
      <c r="B18" s="274" t="s">
        <v>320</v>
      </c>
      <c r="C18" s="275">
        <v>3.52</v>
      </c>
      <c r="D18" s="275">
        <v>3.52</v>
      </c>
      <c r="E18" s="275">
        <v>3.52</v>
      </c>
    </row>
    <row r="19" spans="1:5" ht="60" x14ac:dyDescent="0.2">
      <c r="A19" s="276" t="s">
        <v>326</v>
      </c>
      <c r="B19" s="277" t="s">
        <v>214</v>
      </c>
      <c r="C19" s="278">
        <v>271.60000000000002</v>
      </c>
      <c r="D19" s="278">
        <v>285.8</v>
      </c>
      <c r="E19" s="278">
        <v>0</v>
      </c>
    </row>
    <row r="20" spans="1:5" ht="45" x14ac:dyDescent="0.2">
      <c r="A20" s="279" t="s">
        <v>327</v>
      </c>
      <c r="B20" s="280" t="s">
        <v>217</v>
      </c>
      <c r="C20" s="281">
        <v>775.7</v>
      </c>
      <c r="D20" s="281">
        <v>0</v>
      </c>
      <c r="E20" s="281">
        <v>0</v>
      </c>
    </row>
    <row r="21" spans="1:5" ht="14.25" x14ac:dyDescent="0.2">
      <c r="A21" s="282"/>
      <c r="B21" s="283" t="s">
        <v>321</v>
      </c>
      <c r="C21" s="285">
        <f>C20+C19+C18+C15+C13+C16</f>
        <v>28386.42</v>
      </c>
      <c r="D21" s="285">
        <f>D20+D19+D18+D15+D13+D16+D17</f>
        <v>22908.44</v>
      </c>
      <c r="E21" s="285">
        <f>E20+E19+E18+E15+E13+E16</f>
        <v>18086.919999999998</v>
      </c>
    </row>
    <row r="22" spans="1:5" ht="14.25" x14ac:dyDescent="0.2">
      <c r="A22" s="284"/>
      <c r="B22" s="284"/>
      <c r="C22" s="286"/>
      <c r="D22" s="287"/>
      <c r="E22" s="287"/>
    </row>
    <row r="23" spans="1:5" ht="102.75" customHeight="1" x14ac:dyDescent="0.2">
      <c r="A23"/>
      <c r="B23"/>
      <c r="C23"/>
    </row>
    <row r="24" spans="1:5" ht="69" customHeight="1" x14ac:dyDescent="0.2">
      <c r="A24"/>
      <c r="B24"/>
      <c r="C24"/>
    </row>
    <row r="25" spans="1:5" x14ac:dyDescent="0.2">
      <c r="A25"/>
      <c r="B25"/>
      <c r="C25"/>
    </row>
    <row r="26" spans="1:5" x14ac:dyDescent="0.2">
      <c r="A26"/>
      <c r="B26"/>
      <c r="C26"/>
    </row>
    <row r="27" spans="1:5" x14ac:dyDescent="0.2">
      <c r="A27"/>
      <c r="B27"/>
      <c r="C27"/>
    </row>
    <row r="28" spans="1:5" x14ac:dyDescent="0.2">
      <c r="A28"/>
      <c r="B28"/>
      <c r="C28"/>
    </row>
    <row r="29" spans="1:5" ht="85.5" customHeight="1" x14ac:dyDescent="0.2">
      <c r="A29"/>
      <c r="B29"/>
      <c r="C29"/>
    </row>
    <row r="30" spans="1:5" ht="80.25" customHeight="1" x14ac:dyDescent="0.2">
      <c r="A30"/>
      <c r="B30"/>
      <c r="C30"/>
    </row>
    <row r="31" spans="1:5" ht="102.75" customHeight="1" x14ac:dyDescent="0.2">
      <c r="A31"/>
      <c r="B31"/>
      <c r="C31"/>
    </row>
    <row r="32" spans="1:5" x14ac:dyDescent="0.2">
      <c r="A32"/>
      <c r="B32"/>
      <c r="C32"/>
    </row>
    <row r="33" spans="1:3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ht="66" customHeight="1" x14ac:dyDescent="0.2">
      <c r="A36"/>
      <c r="B36"/>
      <c r="C36"/>
    </row>
    <row r="37" spans="1:3" ht="81" customHeight="1" x14ac:dyDescent="0.2">
      <c r="A37"/>
      <c r="B37"/>
      <c r="C37"/>
    </row>
    <row r="38" spans="1:3" ht="68.25" customHeight="1" x14ac:dyDescent="0.2">
      <c r="A38"/>
      <c r="B38"/>
      <c r="C38"/>
    </row>
    <row r="39" spans="1:3" ht="94.5" customHeight="1" x14ac:dyDescent="0.2">
      <c r="A39"/>
      <c r="B39"/>
      <c r="C39"/>
    </row>
    <row r="40" spans="1:3" x14ac:dyDescent="0.2">
      <c r="A40"/>
      <c r="B40"/>
      <c r="C40"/>
    </row>
    <row r="41" spans="1:3" x14ac:dyDescent="0.2">
      <c r="A41"/>
      <c r="B41"/>
      <c r="C41"/>
    </row>
    <row r="42" spans="1:3" x14ac:dyDescent="0.2">
      <c r="A42"/>
      <c r="B42"/>
      <c r="C42"/>
    </row>
    <row r="43" spans="1:3" ht="65.25" customHeight="1" x14ac:dyDescent="0.2">
      <c r="A43"/>
      <c r="B43"/>
      <c r="C43"/>
    </row>
    <row r="44" spans="1:3" ht="81" customHeight="1" x14ac:dyDescent="0.2">
      <c r="A44"/>
      <c r="B44"/>
      <c r="C44"/>
    </row>
    <row r="45" spans="1:3" ht="60.75" customHeight="1" x14ac:dyDescent="0.2">
      <c r="A45"/>
      <c r="B45"/>
      <c r="C45"/>
    </row>
    <row r="46" spans="1:3" ht="63.75" customHeight="1" x14ac:dyDescent="0.2">
      <c r="A46"/>
      <c r="B46"/>
      <c r="C46"/>
    </row>
    <row r="47" spans="1:3" ht="52.5" customHeight="1" x14ac:dyDescent="0.2">
      <c r="A47"/>
      <c r="B47"/>
      <c r="C47"/>
    </row>
    <row r="48" spans="1:3" ht="65.25" customHeight="1" x14ac:dyDescent="0.2">
      <c r="A48"/>
      <c r="B48"/>
      <c r="C48"/>
    </row>
    <row r="49" spans="1:3" ht="97.5" customHeight="1" x14ac:dyDescent="0.2">
      <c r="A49"/>
      <c r="B49"/>
      <c r="C49"/>
    </row>
    <row r="50" spans="1:3" ht="78.75" customHeight="1" x14ac:dyDescent="0.2">
      <c r="A50"/>
      <c r="B50"/>
      <c r="C50"/>
    </row>
    <row r="51" spans="1:3" ht="48" customHeight="1" x14ac:dyDescent="0.2">
      <c r="A51"/>
      <c r="B51"/>
      <c r="C51"/>
    </row>
    <row r="52" spans="1:3" ht="84" customHeight="1" x14ac:dyDescent="0.2">
      <c r="A52"/>
      <c r="B52"/>
      <c r="C52"/>
    </row>
    <row r="53" spans="1:3" ht="65.25" customHeight="1" x14ac:dyDescent="0.2">
      <c r="A53"/>
      <c r="B53"/>
      <c r="C53"/>
    </row>
    <row r="54" spans="1:3" x14ac:dyDescent="0.2">
      <c r="A54"/>
      <c r="B54"/>
      <c r="C54"/>
    </row>
    <row r="55" spans="1:3" x14ac:dyDescent="0.2">
      <c r="A55"/>
      <c r="B55"/>
      <c r="C55"/>
    </row>
    <row r="56" spans="1:3" x14ac:dyDescent="0.2">
      <c r="A56"/>
      <c r="B56"/>
      <c r="C56"/>
    </row>
    <row r="57" spans="1:3" x14ac:dyDescent="0.2">
      <c r="A57"/>
      <c r="B57"/>
      <c r="C57"/>
    </row>
    <row r="58" spans="1:3" x14ac:dyDescent="0.2">
      <c r="A58"/>
      <c r="B58"/>
      <c r="C58"/>
    </row>
    <row r="59" spans="1:3" x14ac:dyDescent="0.2">
      <c r="A59"/>
      <c r="B59"/>
      <c r="C59"/>
    </row>
    <row r="60" spans="1:3" ht="21" customHeight="1" x14ac:dyDescent="0.2">
      <c r="A60"/>
      <c r="B60"/>
      <c r="C60"/>
    </row>
    <row r="61" spans="1:3" ht="51" customHeight="1" x14ac:dyDescent="0.2">
      <c r="A61"/>
      <c r="B61"/>
      <c r="C61"/>
    </row>
    <row r="62" spans="1:3" x14ac:dyDescent="0.2">
      <c r="A62"/>
      <c r="B62"/>
      <c r="C62"/>
    </row>
    <row r="63" spans="1:3" x14ac:dyDescent="0.2">
      <c r="A63"/>
      <c r="B63"/>
      <c r="C63"/>
    </row>
    <row r="64" spans="1:3" ht="24.75" customHeight="1" x14ac:dyDescent="0.2">
      <c r="A64"/>
      <c r="B64"/>
      <c r="C64"/>
    </row>
    <row r="65" spans="1:3" x14ac:dyDescent="0.2">
      <c r="A65"/>
      <c r="B65"/>
      <c r="C65"/>
    </row>
    <row r="66" spans="1:3" ht="22.5" customHeight="1" x14ac:dyDescent="0.2">
      <c r="A66"/>
      <c r="B66"/>
      <c r="C66"/>
    </row>
    <row r="67" spans="1:3" x14ac:dyDescent="0.2">
      <c r="A67"/>
      <c r="B67"/>
      <c r="C67"/>
    </row>
  </sheetData>
  <mergeCells count="8">
    <mergeCell ref="C1:E1"/>
    <mergeCell ref="C2:E2"/>
    <mergeCell ref="C3:E3"/>
    <mergeCell ref="C4:E4"/>
    <mergeCell ref="B10:B11"/>
    <mergeCell ref="A7:E7"/>
    <mergeCell ref="A8:E9"/>
    <mergeCell ref="A10:A11"/>
  </mergeCells>
  <pageMargins left="0.70866141732283472" right="0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7"/>
  <sheetViews>
    <sheetView topLeftCell="A25" zoomScaleNormal="100" workbookViewId="0">
      <selection activeCell="A5" sqref="A5:F5"/>
    </sheetView>
  </sheetViews>
  <sheetFormatPr defaultRowHeight="12.75" x14ac:dyDescent="0.2"/>
  <cols>
    <col min="1" max="1" width="36.140625" customWidth="1"/>
    <col min="2" max="2" width="9.140625" style="291" customWidth="1"/>
    <col min="3" max="3" width="7.140625" style="291" customWidth="1"/>
    <col min="4" max="4" width="12.7109375" style="291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4.25" x14ac:dyDescent="0.2">
      <c r="B1" s="288" t="s">
        <v>335</v>
      </c>
      <c r="C1" s="288"/>
      <c r="D1" s="288"/>
    </row>
    <row r="2" spans="1:6" ht="15" x14ac:dyDescent="0.25">
      <c r="B2" s="289" t="s">
        <v>336</v>
      </c>
      <c r="C2" s="289"/>
      <c r="D2" s="289"/>
    </row>
    <row r="3" spans="1:6" ht="15" x14ac:dyDescent="0.25">
      <c r="B3" s="289" t="s">
        <v>224</v>
      </c>
      <c r="C3" s="289"/>
      <c r="D3" s="289"/>
    </row>
    <row r="4" spans="1:6" ht="15" x14ac:dyDescent="0.25">
      <c r="B4" s="289" t="s">
        <v>444</v>
      </c>
      <c r="C4" s="289"/>
      <c r="D4" s="289"/>
    </row>
    <row r="5" spans="1:6" ht="67.5" customHeight="1" thickBot="1" x14ac:dyDescent="0.25">
      <c r="A5" s="457" t="s">
        <v>429</v>
      </c>
      <c r="B5" s="457"/>
      <c r="C5" s="457"/>
      <c r="D5" s="457"/>
      <c r="E5" s="457"/>
      <c r="F5" s="457"/>
    </row>
    <row r="6" spans="1:6" ht="15.75" customHeight="1" x14ac:dyDescent="0.2">
      <c r="A6" s="458" t="s">
        <v>11</v>
      </c>
      <c r="B6" s="460" t="s">
        <v>337</v>
      </c>
      <c r="C6" s="460" t="s">
        <v>337</v>
      </c>
      <c r="D6" s="462" t="s">
        <v>338</v>
      </c>
      <c r="E6" s="462" t="s">
        <v>339</v>
      </c>
      <c r="F6" s="462" t="s">
        <v>367</v>
      </c>
    </row>
    <row r="7" spans="1:6" s="402" customFormat="1" ht="16.5" customHeight="1" x14ac:dyDescent="0.2">
      <c r="A7" s="459"/>
      <c r="B7" s="461"/>
      <c r="C7" s="461"/>
      <c r="D7" s="463"/>
      <c r="E7" s="463"/>
      <c r="F7" s="463"/>
    </row>
    <row r="8" spans="1:6" ht="19.5" customHeight="1" x14ac:dyDescent="0.2">
      <c r="A8" s="459"/>
      <c r="B8" s="461"/>
      <c r="C8" s="461"/>
      <c r="D8" s="464"/>
      <c r="E8" s="464"/>
      <c r="F8" s="464"/>
    </row>
    <row r="9" spans="1:6" ht="0.75" hidden="1" customHeight="1" x14ac:dyDescent="0.2">
      <c r="A9" s="459"/>
      <c r="B9" s="461"/>
      <c r="C9" s="461"/>
      <c r="D9" s="403"/>
      <c r="E9" s="403"/>
      <c r="F9" s="403"/>
    </row>
    <row r="10" spans="1:6" ht="15.75" customHeight="1" x14ac:dyDescent="0.2">
      <c r="A10" s="293" t="s">
        <v>340</v>
      </c>
      <c r="B10" s="294" t="s">
        <v>14</v>
      </c>
      <c r="C10" s="294"/>
      <c r="D10" s="300">
        <f>SUM(D11:D15)</f>
        <v>16889.150000000001</v>
      </c>
      <c r="E10" s="300">
        <f>E11+E12+E14+E15</f>
        <v>16813.32</v>
      </c>
      <c r="F10" s="300">
        <f>F11+F12+F14+F15</f>
        <v>17044.32</v>
      </c>
    </row>
    <row r="11" spans="1:6" ht="45.75" customHeight="1" x14ac:dyDescent="0.25">
      <c r="A11" s="295" t="s">
        <v>341</v>
      </c>
      <c r="B11" s="296"/>
      <c r="C11" s="296" t="s">
        <v>16</v>
      </c>
      <c r="D11" s="297">
        <v>200</v>
      </c>
      <c r="E11" s="297">
        <v>200</v>
      </c>
      <c r="F11" s="297">
        <v>300</v>
      </c>
    </row>
    <row r="12" spans="1:6" ht="36.75" customHeight="1" x14ac:dyDescent="0.25">
      <c r="A12" s="295" t="s">
        <v>342</v>
      </c>
      <c r="B12" s="296"/>
      <c r="C12" s="296" t="s">
        <v>20</v>
      </c>
      <c r="D12" s="297">
        <v>15066.52</v>
      </c>
      <c r="E12" s="297">
        <v>15213.32</v>
      </c>
      <c r="F12" s="297">
        <v>15344.32</v>
      </c>
    </row>
    <row r="13" spans="1:6" ht="36.75" customHeight="1" x14ac:dyDescent="0.2">
      <c r="A13" s="411" t="s">
        <v>102</v>
      </c>
      <c r="B13" s="370"/>
      <c r="C13" s="370" t="s">
        <v>103</v>
      </c>
      <c r="D13" s="412">
        <f>'ПРИЛОЖЕНИЕ 7'!F35</f>
        <v>222.63</v>
      </c>
      <c r="E13" s="412">
        <v>0</v>
      </c>
      <c r="F13" s="412">
        <v>0</v>
      </c>
    </row>
    <row r="14" spans="1:6" ht="36.75" customHeight="1" x14ac:dyDescent="0.25">
      <c r="A14" s="295" t="s">
        <v>343</v>
      </c>
      <c r="B14" s="296"/>
      <c r="C14" s="296" t="s">
        <v>26</v>
      </c>
      <c r="D14" s="297">
        <v>1000</v>
      </c>
      <c r="E14" s="297">
        <v>1000</v>
      </c>
      <c r="F14" s="297">
        <v>1000</v>
      </c>
    </row>
    <row r="15" spans="1:6" ht="16.5" customHeight="1" x14ac:dyDescent="0.25">
      <c r="A15" s="295" t="s">
        <v>31</v>
      </c>
      <c r="B15" s="296"/>
      <c r="C15" s="296" t="s">
        <v>30</v>
      </c>
      <c r="D15" s="297">
        <v>400</v>
      </c>
      <c r="E15" s="297">
        <v>400</v>
      </c>
      <c r="F15" s="297">
        <v>400</v>
      </c>
    </row>
    <row r="16" spans="1:6" ht="18.75" customHeight="1" x14ac:dyDescent="0.25">
      <c r="A16" s="293" t="s">
        <v>344</v>
      </c>
      <c r="B16" s="294" t="s">
        <v>242</v>
      </c>
      <c r="C16" s="299"/>
      <c r="D16" s="300">
        <f>+D17</f>
        <v>271.60000000000002</v>
      </c>
      <c r="E16" s="300">
        <f>+E17</f>
        <v>285.8</v>
      </c>
      <c r="F16" s="300">
        <f>+F17</f>
        <v>0</v>
      </c>
    </row>
    <row r="17" spans="1:6" ht="50.25" customHeight="1" x14ac:dyDescent="0.25">
      <c r="A17" s="295" t="s">
        <v>345</v>
      </c>
      <c r="B17" s="296"/>
      <c r="C17" s="296" t="s">
        <v>72</v>
      </c>
      <c r="D17" s="297">
        <f>'ПРИЛОЖЕНИЕ 7'!F46</f>
        <v>271.60000000000002</v>
      </c>
      <c r="E17" s="297">
        <f>'ПРИЛОЖЕНИЕ 7'!G46</f>
        <v>285.8</v>
      </c>
      <c r="F17" s="297">
        <f>'ПРИЛОЖЕНИЕ 7'!H46</f>
        <v>0</v>
      </c>
    </row>
    <row r="18" spans="1:6" ht="27" customHeight="1" x14ac:dyDescent="0.2">
      <c r="A18" s="293" t="s">
        <v>346</v>
      </c>
      <c r="B18" s="294" t="s">
        <v>48</v>
      </c>
      <c r="C18" s="294"/>
      <c r="D18" s="300">
        <f>D19+D20</f>
        <v>270</v>
      </c>
      <c r="E18" s="300">
        <f t="shared" ref="E18:F18" si="0">E19+E20</f>
        <v>270</v>
      </c>
      <c r="F18" s="300">
        <f t="shared" si="0"/>
        <v>270</v>
      </c>
    </row>
    <row r="19" spans="1:6" ht="45" customHeight="1" x14ac:dyDescent="0.25">
      <c r="A19" s="301" t="s">
        <v>347</v>
      </c>
      <c r="B19" s="302"/>
      <c r="C19" s="296" t="s">
        <v>32</v>
      </c>
      <c r="D19" s="297">
        <v>60</v>
      </c>
      <c r="E19" s="297">
        <v>60</v>
      </c>
      <c r="F19" s="297">
        <v>60</v>
      </c>
    </row>
    <row r="20" spans="1:6" ht="24.75" customHeight="1" x14ac:dyDescent="0.25">
      <c r="A20" s="301" t="s">
        <v>248</v>
      </c>
      <c r="B20" s="302"/>
      <c r="C20" s="296" t="s">
        <v>91</v>
      </c>
      <c r="D20" s="297">
        <v>210</v>
      </c>
      <c r="E20" s="297">
        <v>210</v>
      </c>
      <c r="F20" s="297">
        <v>210</v>
      </c>
    </row>
    <row r="21" spans="1:6" ht="15.75" customHeight="1" x14ac:dyDescent="0.25">
      <c r="A21" s="293" t="s">
        <v>348</v>
      </c>
      <c r="B21" s="294" t="s">
        <v>252</v>
      </c>
      <c r="C21" s="299"/>
      <c r="D21" s="300">
        <f>SUM(D22:D23)</f>
        <v>6501.59</v>
      </c>
      <c r="E21" s="300">
        <f>SUM(E22:E23)</f>
        <v>7652.0399999999991</v>
      </c>
      <c r="F21" s="300">
        <f>SUM(F22:F23)</f>
        <v>5833.46</v>
      </c>
    </row>
    <row r="22" spans="1:6" ht="17.25" customHeight="1" x14ac:dyDescent="0.25">
      <c r="A22" s="295" t="s">
        <v>349</v>
      </c>
      <c r="B22" s="296"/>
      <c r="C22" s="296" t="s">
        <v>49</v>
      </c>
      <c r="D22" s="304">
        <f>'ПРИЛОЖЕНИЕ 7'!F56</f>
        <v>5996.59</v>
      </c>
      <c r="E22" s="304">
        <f>'ПРИЛОЖЕНИЕ 7'!G56</f>
        <v>7347.0399999999991</v>
      </c>
      <c r="F22" s="304">
        <f>'ПРИЛОЖЕНИЕ 7'!H56</f>
        <v>5528.46</v>
      </c>
    </row>
    <row r="23" spans="1:6" ht="15" customHeight="1" x14ac:dyDescent="0.25">
      <c r="A23" s="295" t="s">
        <v>261</v>
      </c>
      <c r="B23" s="296"/>
      <c r="C23" s="296" t="s">
        <v>33</v>
      </c>
      <c r="D23" s="304">
        <v>505</v>
      </c>
      <c r="E23" s="304">
        <v>305</v>
      </c>
      <c r="F23" s="304">
        <v>305</v>
      </c>
    </row>
    <row r="24" spans="1:6" s="258" customFormat="1" ht="13.5" customHeight="1" x14ac:dyDescent="0.2">
      <c r="A24" s="305" t="s">
        <v>350</v>
      </c>
      <c r="B24" s="303" t="s">
        <v>58</v>
      </c>
      <c r="C24" s="303"/>
      <c r="D24" s="300">
        <f>SUM(D25:D27)</f>
        <v>21684.539999999997</v>
      </c>
      <c r="E24" s="300">
        <f>SUM(E25:E27)</f>
        <v>14738.02</v>
      </c>
      <c r="F24" s="300">
        <f>SUM(F25:F27)</f>
        <v>13499.45</v>
      </c>
    </row>
    <row r="25" spans="1:6" ht="15" x14ac:dyDescent="0.25">
      <c r="A25" s="295" t="s">
        <v>267</v>
      </c>
      <c r="B25" s="296"/>
      <c r="C25" s="296" t="s">
        <v>34</v>
      </c>
      <c r="D25" s="304">
        <f>'ПРИЛОЖЕНИЕ 7'!F67</f>
        <v>711.68000000000006</v>
      </c>
      <c r="E25" s="304">
        <f>'ПРИЛОЖЕНИЕ 7'!G67</f>
        <v>1494.52</v>
      </c>
      <c r="F25" s="304">
        <f>'ПРИЛОЖЕНИЕ 7'!H67</f>
        <v>1492.85</v>
      </c>
    </row>
    <row r="26" spans="1:6" ht="15" x14ac:dyDescent="0.25">
      <c r="A26" s="295" t="s">
        <v>269</v>
      </c>
      <c r="B26" s="296"/>
      <c r="C26" s="296" t="s">
        <v>75</v>
      </c>
      <c r="D26" s="304">
        <f>'ПРИЛОЖЕНИЕ 7'!F72</f>
        <v>148.91</v>
      </c>
      <c r="E26" s="304">
        <f>'ПРИЛОЖЕНИЕ 7'!G72</f>
        <v>35</v>
      </c>
      <c r="F26" s="304">
        <f>'ПРИЛОЖЕНИЕ 7'!H72</f>
        <v>35</v>
      </c>
    </row>
    <row r="27" spans="1:6" ht="15" x14ac:dyDescent="0.25">
      <c r="A27" s="295" t="s">
        <v>270</v>
      </c>
      <c r="B27" s="296"/>
      <c r="C27" s="296" t="s">
        <v>35</v>
      </c>
      <c r="D27" s="304">
        <f>'ПРИЛОЖЕНИЕ 7'!F75</f>
        <v>20823.949999999997</v>
      </c>
      <c r="E27" s="304">
        <f>'ПРИЛОЖЕНИЕ 7'!G75</f>
        <v>13208.5</v>
      </c>
      <c r="F27" s="304">
        <f>'ПРИЛОЖЕНИЕ 7'!H75</f>
        <v>11971.6</v>
      </c>
    </row>
    <row r="28" spans="1:6" s="258" customFormat="1" ht="14.45" customHeight="1" x14ac:dyDescent="0.2">
      <c r="A28" s="305" t="s">
        <v>351</v>
      </c>
      <c r="B28" s="303" t="s">
        <v>78</v>
      </c>
      <c r="C28" s="303"/>
      <c r="D28" s="300">
        <f>+D29</f>
        <v>690.6</v>
      </c>
      <c r="E28" s="300">
        <f>+E29</f>
        <v>300</v>
      </c>
      <c r="F28" s="300">
        <f>+F29</f>
        <v>300</v>
      </c>
    </row>
    <row r="29" spans="1:6" s="258" customFormat="1" ht="38.25" customHeight="1" x14ac:dyDescent="0.25">
      <c r="A29" s="306" t="s">
        <v>281</v>
      </c>
      <c r="B29" s="298"/>
      <c r="C29" s="298" t="s">
        <v>36</v>
      </c>
      <c r="D29" s="297">
        <v>690.6</v>
      </c>
      <c r="E29" s="297">
        <v>300</v>
      </c>
      <c r="F29" s="297">
        <v>300</v>
      </c>
    </row>
    <row r="30" spans="1:6" ht="27.75" customHeight="1" x14ac:dyDescent="0.2">
      <c r="A30" s="293" t="s">
        <v>352</v>
      </c>
      <c r="B30" s="294" t="s">
        <v>37</v>
      </c>
      <c r="C30" s="294"/>
      <c r="D30" s="300">
        <f>D31</f>
        <v>10069.94</v>
      </c>
      <c r="E30" s="300">
        <f t="shared" ref="E30:F30" si="1">E31</f>
        <v>6930.04</v>
      </c>
      <c r="F30" s="300">
        <f t="shared" si="1"/>
        <v>7232.58</v>
      </c>
    </row>
    <row r="31" spans="1:6" ht="15" x14ac:dyDescent="0.25">
      <c r="A31" s="307" t="s">
        <v>353</v>
      </c>
      <c r="B31" s="308"/>
      <c r="C31" s="296" t="s">
        <v>38</v>
      </c>
      <c r="D31" s="297">
        <f>'ПРИЛОЖЕНИЕ 7'!F101+'ПРИЛОЖЕНИЕ 7'!F116</f>
        <v>10069.94</v>
      </c>
      <c r="E31" s="297">
        <f>'ПРИЛОЖЕНИЕ 7'!G102+'ПРИЛОЖЕНИЕ 7'!G115</f>
        <v>6930.04</v>
      </c>
      <c r="F31" s="297">
        <f>'ПРИЛОЖЕНИЕ 7'!H101+'ПРИЛОЖЕНИЕ 7'!H115</f>
        <v>7232.58</v>
      </c>
    </row>
    <row r="32" spans="1:6" ht="15" x14ac:dyDescent="0.25">
      <c r="A32" s="293" t="s">
        <v>354</v>
      </c>
      <c r="B32" s="294" t="s">
        <v>46</v>
      </c>
      <c r="C32" s="299"/>
      <c r="D32" s="300">
        <f>SUM(D33:D34)</f>
        <v>588.44000000000005</v>
      </c>
      <c r="E32" s="300">
        <f>SUM(E33:E34)</f>
        <v>2469.81</v>
      </c>
      <c r="F32" s="300">
        <f t="shared" ref="F32" si="2">SUM(F33:F34)</f>
        <v>636.41</v>
      </c>
    </row>
    <row r="33" spans="1:6" s="290" customFormat="1" ht="35.25" customHeight="1" x14ac:dyDescent="0.25">
      <c r="A33" s="401" t="s">
        <v>355</v>
      </c>
      <c r="B33" s="302"/>
      <c r="C33" s="296" t="s">
        <v>40</v>
      </c>
      <c r="D33" s="297">
        <f>'ПРИЛОЖЕНИЕ 7'!F94</f>
        <v>587.84</v>
      </c>
      <c r="E33" s="297">
        <f>'ПРИЛОЖЕНИЕ 7'!G94</f>
        <v>611.36</v>
      </c>
      <c r="F33" s="297">
        <f>'ПРИЛОЖЕНИЕ 7'!H94</f>
        <v>635.80999999999995</v>
      </c>
    </row>
    <row r="34" spans="1:6" s="290" customFormat="1" ht="35.25" customHeight="1" x14ac:dyDescent="0.25">
      <c r="A34" s="401" t="s">
        <v>288</v>
      </c>
      <c r="B34" s="302"/>
      <c r="C34" s="296" t="s">
        <v>138</v>
      </c>
      <c r="D34" s="297">
        <f>'ПРИЛОЖЕНИЕ 7'!F95+'ПРИЛОЖЕНИЕ 7'!F96+'ПРИЛОЖЕНИЕ 7'!F97</f>
        <v>0.6</v>
      </c>
      <c r="E34" s="297">
        <f>'ПРИЛОЖЕНИЕ 7'!G95+'ПРИЛОЖЕНИЕ 7'!G96+'ПРИЛОЖЕНИЕ 7'!G97</f>
        <v>1858.4499999999998</v>
      </c>
      <c r="F34" s="297">
        <f>'ПРИЛОЖЕНИЕ 7'!H95+'ПРИЛОЖЕНИЕ 7'!H96+'ПРИЛОЖЕНИЕ 7'!H97</f>
        <v>0.6</v>
      </c>
    </row>
    <row r="35" spans="1:6" ht="16.5" customHeight="1" x14ac:dyDescent="0.2">
      <c r="A35" s="293" t="s">
        <v>356</v>
      </c>
      <c r="B35" s="294" t="s">
        <v>303</v>
      </c>
      <c r="C35" s="294"/>
      <c r="D35" s="300">
        <f>+D36</f>
        <v>1000</v>
      </c>
      <c r="E35" s="300">
        <f>E36</f>
        <v>1000</v>
      </c>
      <c r="F35" s="300">
        <f>F36</f>
        <v>1000</v>
      </c>
    </row>
    <row r="36" spans="1:6" ht="15.75" customHeight="1" x14ac:dyDescent="0.25">
      <c r="A36" s="295" t="s">
        <v>357</v>
      </c>
      <c r="B36" s="296"/>
      <c r="C36" s="296" t="s">
        <v>96</v>
      </c>
      <c r="D36" s="297">
        <v>1000</v>
      </c>
      <c r="E36" s="297">
        <v>1000</v>
      </c>
      <c r="F36" s="297">
        <v>1000</v>
      </c>
    </row>
    <row r="37" spans="1:6" ht="16.5" hidden="1" customHeight="1" x14ac:dyDescent="0.25">
      <c r="A37" s="295" t="s">
        <v>358</v>
      </c>
      <c r="B37" s="296" t="s">
        <v>359</v>
      </c>
      <c r="C37" s="296" t="s">
        <v>359</v>
      </c>
      <c r="D37" s="297" t="e">
        <f>#REF!+#REF!+#REF!</f>
        <v>#REF!</v>
      </c>
      <c r="E37" s="297" t="e">
        <f>D37+#REF!+#REF!</f>
        <v>#REF!</v>
      </c>
      <c r="F37" s="297" t="e">
        <f>#REF!+#REF!+#REF!</f>
        <v>#REF!</v>
      </c>
    </row>
    <row r="38" spans="1:6" ht="24" hidden="1" customHeight="1" thickBot="1" x14ac:dyDescent="0.3">
      <c r="A38" s="295" t="s">
        <v>360</v>
      </c>
      <c r="B38" s="296" t="s">
        <v>361</v>
      </c>
      <c r="C38" s="296" t="s">
        <v>361</v>
      </c>
      <c r="D38" s="297" t="e">
        <f>#REF!+#REF!+#REF!</f>
        <v>#REF!</v>
      </c>
      <c r="E38" s="297" t="e">
        <f>D38+#REF!+#REF!</f>
        <v>#REF!</v>
      </c>
      <c r="F38" s="297" t="e">
        <f>#REF!+#REF!+#REF!</f>
        <v>#REF!</v>
      </c>
    </row>
    <row r="39" spans="1:6" ht="12.75" hidden="1" customHeight="1" thickBot="1" x14ac:dyDescent="0.3">
      <c r="A39" s="295" t="s">
        <v>362</v>
      </c>
      <c r="B39" s="296" t="s">
        <v>363</v>
      </c>
      <c r="C39" s="296" t="s">
        <v>363</v>
      </c>
      <c r="D39" s="297" t="e">
        <f>#REF!+#REF!+#REF!</f>
        <v>#REF!</v>
      </c>
      <c r="E39" s="297" t="e">
        <f>D39+#REF!+#REF!</f>
        <v>#REF!</v>
      </c>
      <c r="F39" s="297" t="e">
        <f>#REF!+#REF!+#REF!</f>
        <v>#REF!</v>
      </c>
    </row>
    <row r="40" spans="1:6" s="258" customFormat="1" ht="16.5" customHeight="1" thickBot="1" x14ac:dyDescent="0.25">
      <c r="A40" s="309" t="s">
        <v>364</v>
      </c>
      <c r="B40" s="310"/>
      <c r="C40" s="310"/>
      <c r="D40" s="311">
        <f>++D30+D28+D24+D18+D10+D35+D21+D32+D16</f>
        <v>57965.859999999993</v>
      </c>
      <c r="E40" s="311">
        <f>++E30+E28+E24+E18+E10+E35+E21+E32+E16</f>
        <v>50459.030000000006</v>
      </c>
      <c r="F40" s="311">
        <f>++F30+F28+F24+F18+F10+F35+F21+F32+F16</f>
        <v>45816.22</v>
      </c>
    </row>
    <row r="41" spans="1:6" ht="13.5" hidden="1" customHeight="1" thickBot="1" x14ac:dyDescent="0.25">
      <c r="A41" s="312" t="s">
        <v>365</v>
      </c>
      <c r="B41" s="313"/>
      <c r="C41" s="313"/>
      <c r="D41" s="313"/>
    </row>
    <row r="42" spans="1:6" s="316" customFormat="1" ht="12.75" hidden="1" customHeight="1" x14ac:dyDescent="0.2">
      <c r="A42" s="314" t="s">
        <v>366</v>
      </c>
      <c r="B42" s="315"/>
      <c r="C42" s="315"/>
      <c r="D42" s="315"/>
    </row>
    <row r="43" spans="1:6" ht="7.5" customHeight="1" x14ac:dyDescent="0.2"/>
    <row r="44" spans="1:6" ht="12.75" customHeight="1" x14ac:dyDescent="0.25">
      <c r="A44" s="318"/>
    </row>
    <row r="45" spans="1:6" ht="15" customHeight="1" x14ac:dyDescent="0.2">
      <c r="A45" s="319"/>
    </row>
    <row r="46" spans="1:6" ht="15" customHeight="1" x14ac:dyDescent="0.2">
      <c r="A46" s="319"/>
    </row>
    <row r="47" spans="1:6" ht="15" customHeight="1" x14ac:dyDescent="0.25">
      <c r="A47" s="320"/>
    </row>
    <row r="48" spans="1:6" ht="15" customHeight="1" x14ac:dyDescent="0.25">
      <c r="A48" s="321"/>
    </row>
    <row r="49" spans="1:1" ht="12.75" customHeight="1" x14ac:dyDescent="0.25">
      <c r="A49" s="322"/>
    </row>
    <row r="50" spans="1:1" ht="12.75" customHeight="1" x14ac:dyDescent="0.25">
      <c r="A50" s="322"/>
    </row>
    <row r="52" spans="1:1" ht="15" x14ac:dyDescent="0.25">
      <c r="A52" s="322"/>
    </row>
    <row r="53" spans="1:1" ht="15" x14ac:dyDescent="0.25">
      <c r="A53" s="321"/>
    </row>
    <row r="54" spans="1:1" ht="15" x14ac:dyDescent="0.25">
      <c r="A54" s="322"/>
    </row>
    <row r="55" spans="1:1" ht="15" x14ac:dyDescent="0.25">
      <c r="A55" s="322"/>
    </row>
    <row r="57" spans="1:1" ht="15" x14ac:dyDescent="0.25">
      <c r="A57" s="322"/>
    </row>
  </sheetData>
  <mergeCells count="7">
    <mergeCell ref="A5:F5"/>
    <mergeCell ref="A6:A9"/>
    <mergeCell ref="B6:B9"/>
    <mergeCell ref="C6:C9"/>
    <mergeCell ref="E6:E8"/>
    <mergeCell ref="F6:F8"/>
    <mergeCell ref="D6:D8"/>
  </mergeCells>
  <pageMargins left="0.70866141732283472" right="0" top="0" bottom="0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19"/>
  <sheetViews>
    <sheetView topLeftCell="A117" workbookViewId="0">
      <selection activeCell="D130" sqref="D130"/>
    </sheetView>
  </sheetViews>
  <sheetFormatPr defaultColWidth="8.85546875" defaultRowHeight="12.75" x14ac:dyDescent="0.2"/>
  <cols>
    <col min="1" max="1" width="37.28515625" style="1" customWidth="1"/>
    <col min="2" max="2" width="6.42578125" style="1" customWidth="1"/>
    <col min="3" max="3" width="9.140625" style="1" customWidth="1"/>
    <col min="4" max="4" width="11.28515625" style="1" customWidth="1"/>
    <col min="5" max="5" width="9.7109375" style="1" customWidth="1"/>
    <col min="6" max="6" width="10.140625" style="1" customWidth="1"/>
    <col min="7" max="7" width="13.7109375" style="1" customWidth="1"/>
    <col min="8" max="8" width="14.7109375" style="1" customWidth="1"/>
    <col min="9" max="31" width="15.7109375" style="1" customWidth="1"/>
    <col min="32" max="16384" width="8.85546875" style="1"/>
  </cols>
  <sheetData>
    <row r="1" spans="1:8" x14ac:dyDescent="0.2">
      <c r="F1" s="465" t="s">
        <v>311</v>
      </c>
      <c r="G1" s="466"/>
      <c r="H1" s="466"/>
    </row>
    <row r="2" spans="1:8" x14ac:dyDescent="0.2">
      <c r="F2" s="465" t="s">
        <v>236</v>
      </c>
      <c r="G2" s="466"/>
      <c r="H2" s="466"/>
    </row>
    <row r="3" spans="1:8" x14ac:dyDescent="0.2">
      <c r="F3" s="465" t="s">
        <v>224</v>
      </c>
      <c r="G3" s="466"/>
      <c r="H3" s="466"/>
    </row>
    <row r="4" spans="1:8" x14ac:dyDescent="0.2">
      <c r="F4" s="465" t="s">
        <v>444</v>
      </c>
      <c r="G4" s="466"/>
      <c r="H4" s="466"/>
    </row>
    <row r="6" spans="1:8" ht="13.5" customHeight="1" x14ac:dyDescent="0.2">
      <c r="A6" s="473" t="s">
        <v>159</v>
      </c>
      <c r="B6" s="473"/>
      <c r="C6" s="473"/>
      <c r="D6" s="473"/>
      <c r="E6" s="473"/>
      <c r="F6" s="473"/>
      <c r="G6" s="474"/>
      <c r="H6" s="474"/>
    </row>
    <row r="7" spans="1:8" ht="33" customHeight="1" x14ac:dyDescent="0.2">
      <c r="A7" s="475"/>
      <c r="B7" s="475"/>
      <c r="C7" s="475"/>
      <c r="D7" s="475"/>
      <c r="E7" s="475"/>
      <c r="F7" s="475"/>
      <c r="G7" s="476"/>
      <c r="H7" s="476"/>
    </row>
    <row r="8" spans="1:8" ht="12.75" customHeight="1" x14ac:dyDescent="0.2">
      <c r="A8" s="467" t="s">
        <v>11</v>
      </c>
      <c r="B8" s="470" t="s">
        <v>6</v>
      </c>
      <c r="C8" s="471"/>
      <c r="D8" s="471"/>
      <c r="E8" s="472"/>
      <c r="F8" s="467" t="s">
        <v>160</v>
      </c>
      <c r="G8" s="467" t="s">
        <v>98</v>
      </c>
      <c r="H8" s="467" t="s">
        <v>161</v>
      </c>
    </row>
    <row r="9" spans="1:8" ht="28.5" customHeight="1" x14ac:dyDescent="0.2">
      <c r="A9" s="469"/>
      <c r="B9" s="2" t="s">
        <v>7</v>
      </c>
      <c r="C9" s="2" t="s">
        <v>10</v>
      </c>
      <c r="D9" s="2" t="s">
        <v>9</v>
      </c>
      <c r="E9" s="2" t="s">
        <v>8</v>
      </c>
      <c r="F9" s="468"/>
      <c r="G9" s="468"/>
      <c r="H9" s="468"/>
    </row>
    <row r="10" spans="1:8" x14ac:dyDescent="0.2">
      <c r="A10" s="3" t="s">
        <v>0</v>
      </c>
      <c r="B10" s="3" t="s">
        <v>1</v>
      </c>
      <c r="C10" s="3" t="s">
        <v>2</v>
      </c>
      <c r="D10" s="3" t="s">
        <v>5</v>
      </c>
      <c r="E10" s="3" t="s">
        <v>3</v>
      </c>
      <c r="F10" s="3" t="s">
        <v>4</v>
      </c>
      <c r="G10" s="3" t="s">
        <v>4</v>
      </c>
      <c r="H10" s="3" t="s">
        <v>4</v>
      </c>
    </row>
    <row r="11" spans="1:8" x14ac:dyDescent="0.2">
      <c r="A11" s="4" t="s">
        <v>43</v>
      </c>
      <c r="B11" s="5" t="s">
        <v>13</v>
      </c>
      <c r="C11" s="5" t="s">
        <v>12</v>
      </c>
      <c r="D11" s="5" t="s">
        <v>3</v>
      </c>
      <c r="E11" s="5" t="s">
        <v>12</v>
      </c>
      <c r="F11" s="6">
        <f>F12+F52+F48</f>
        <v>18238.18</v>
      </c>
      <c r="G11" s="6">
        <f>G12+G52+G48</f>
        <v>18098</v>
      </c>
      <c r="H11" s="6">
        <f>H12+H52+H48</f>
        <v>18071.98</v>
      </c>
    </row>
    <row r="12" spans="1:8" x14ac:dyDescent="0.2">
      <c r="A12" s="7" t="s">
        <v>15</v>
      </c>
      <c r="B12" s="5" t="s">
        <v>13</v>
      </c>
      <c r="C12" s="5" t="s">
        <v>14</v>
      </c>
      <c r="D12" s="5"/>
      <c r="E12" s="5" t="s">
        <v>12</v>
      </c>
      <c r="F12" s="8">
        <f>F13+F15+F42+F45+F32+F39</f>
        <v>17378.740000000002</v>
      </c>
      <c r="G12" s="8">
        <f t="shared" ref="G12:H12" si="0">G13+G15+G42+G45+G32+G39</f>
        <v>17200.84</v>
      </c>
      <c r="H12" s="8">
        <f t="shared" si="0"/>
        <v>17436.169999999998</v>
      </c>
    </row>
    <row r="13" spans="1:8" ht="56.25" x14ac:dyDescent="0.2">
      <c r="A13" s="9" t="s">
        <v>17</v>
      </c>
      <c r="B13" s="10" t="s">
        <v>13</v>
      </c>
      <c r="C13" s="10" t="s">
        <v>16</v>
      </c>
      <c r="D13" s="11" t="s">
        <v>52</v>
      </c>
      <c r="E13" s="12" t="s">
        <v>18</v>
      </c>
      <c r="F13" s="13">
        <f>+F14</f>
        <v>200</v>
      </c>
      <c r="G13" s="13">
        <f>+G14</f>
        <v>200</v>
      </c>
      <c r="H13" s="13">
        <f>+H14</f>
        <v>300</v>
      </c>
    </row>
    <row r="14" spans="1:8" ht="56.25" x14ac:dyDescent="0.2">
      <c r="A14" s="14" t="s">
        <v>19</v>
      </c>
      <c r="B14" s="15" t="s">
        <v>13</v>
      </c>
      <c r="C14" s="15" t="s">
        <v>16</v>
      </c>
      <c r="D14" s="16" t="s">
        <v>51</v>
      </c>
      <c r="E14" s="16" t="s">
        <v>18</v>
      </c>
      <c r="F14" s="17">
        <v>200</v>
      </c>
      <c r="G14" s="17">
        <v>200</v>
      </c>
      <c r="H14" s="17">
        <v>300</v>
      </c>
    </row>
    <row r="15" spans="1:8" ht="56.25" x14ac:dyDescent="0.2">
      <c r="A15" s="7" t="s">
        <v>21</v>
      </c>
      <c r="B15" s="5" t="s">
        <v>13</v>
      </c>
      <c r="C15" s="5" t="s">
        <v>20</v>
      </c>
      <c r="D15" s="5" t="s">
        <v>52</v>
      </c>
      <c r="E15" s="28"/>
      <c r="F15" s="8">
        <f>SUM(F16:F31)</f>
        <v>15066.52</v>
      </c>
      <c r="G15" s="8">
        <f>SUM(G16:G31)</f>
        <v>15213.32</v>
      </c>
      <c r="H15" s="8">
        <f>SUM(H16:H31)</f>
        <v>15344.32</v>
      </c>
    </row>
    <row r="16" spans="1:8" ht="22.5" x14ac:dyDescent="0.2">
      <c r="A16" s="18" t="s">
        <v>59</v>
      </c>
      <c r="B16" s="16" t="s">
        <v>13</v>
      </c>
      <c r="C16" s="16" t="s">
        <v>20</v>
      </c>
      <c r="D16" s="16" t="s">
        <v>53</v>
      </c>
      <c r="E16" s="16" t="s">
        <v>22</v>
      </c>
      <c r="F16" s="216">
        <v>6900</v>
      </c>
      <c r="G16" s="216">
        <v>6900</v>
      </c>
      <c r="H16" s="216">
        <v>6900</v>
      </c>
    </row>
    <row r="17" spans="1:8" ht="45" x14ac:dyDescent="0.2">
      <c r="A17" s="18" t="s">
        <v>60</v>
      </c>
      <c r="B17" s="16" t="s">
        <v>13</v>
      </c>
      <c r="C17" s="16" t="s">
        <v>20</v>
      </c>
      <c r="D17" s="16" t="s">
        <v>53</v>
      </c>
      <c r="E17" s="16" t="s">
        <v>62</v>
      </c>
      <c r="F17" s="216">
        <v>2100</v>
      </c>
      <c r="G17" s="216">
        <v>2083.8000000000002</v>
      </c>
      <c r="H17" s="216">
        <v>2083.8000000000002</v>
      </c>
    </row>
    <row r="18" spans="1:8" ht="22.5" x14ac:dyDescent="0.2">
      <c r="A18" s="18" t="s">
        <v>59</v>
      </c>
      <c r="B18" s="16" t="s">
        <v>13</v>
      </c>
      <c r="C18" s="16" t="s">
        <v>20</v>
      </c>
      <c r="D18" s="16" t="s">
        <v>83</v>
      </c>
      <c r="E18" s="16" t="s">
        <v>22</v>
      </c>
      <c r="F18" s="216">
        <v>1400</v>
      </c>
      <c r="G18" s="216">
        <v>1500</v>
      </c>
      <c r="H18" s="216">
        <v>1600</v>
      </c>
    </row>
    <row r="19" spans="1:8" ht="45" x14ac:dyDescent="0.2">
      <c r="A19" s="18" t="s">
        <v>60</v>
      </c>
      <c r="B19" s="16" t="s">
        <v>13</v>
      </c>
      <c r="C19" s="16" t="s">
        <v>20</v>
      </c>
      <c r="D19" s="16" t="s">
        <v>83</v>
      </c>
      <c r="E19" s="16" t="s">
        <v>62</v>
      </c>
      <c r="F19" s="216">
        <v>423</v>
      </c>
      <c r="G19" s="216">
        <v>453</v>
      </c>
      <c r="H19" s="216">
        <v>484</v>
      </c>
    </row>
    <row r="20" spans="1:8" ht="22.5" x14ac:dyDescent="0.2">
      <c r="A20" s="18" t="s">
        <v>59</v>
      </c>
      <c r="B20" s="16" t="s">
        <v>13</v>
      </c>
      <c r="C20" s="16" t="s">
        <v>20</v>
      </c>
      <c r="D20" s="16" t="s">
        <v>54</v>
      </c>
      <c r="E20" s="16" t="s">
        <v>22</v>
      </c>
      <c r="F20" s="20">
        <v>1002</v>
      </c>
      <c r="G20" s="20">
        <v>1043</v>
      </c>
      <c r="H20" s="20">
        <v>1043</v>
      </c>
    </row>
    <row r="21" spans="1:8" ht="45" x14ac:dyDescent="0.2">
      <c r="A21" s="18" t="s">
        <v>60</v>
      </c>
      <c r="B21" s="16" t="s">
        <v>13</v>
      </c>
      <c r="C21" s="16" t="s">
        <v>20</v>
      </c>
      <c r="D21" s="16" t="s">
        <v>54</v>
      </c>
      <c r="E21" s="16" t="s">
        <v>62</v>
      </c>
      <c r="F21" s="20">
        <v>303</v>
      </c>
      <c r="G21" s="20">
        <v>315</v>
      </c>
      <c r="H21" s="20">
        <v>315</v>
      </c>
    </row>
    <row r="22" spans="1:8" ht="33.75" x14ac:dyDescent="0.2">
      <c r="A22" s="18" t="s">
        <v>84</v>
      </c>
      <c r="B22" s="16" t="s">
        <v>13</v>
      </c>
      <c r="C22" s="16" t="s">
        <v>20</v>
      </c>
      <c r="D22" s="16" t="s">
        <v>54</v>
      </c>
      <c r="E22" s="16" t="s">
        <v>85</v>
      </c>
      <c r="F22" s="20">
        <v>15</v>
      </c>
      <c r="G22" s="20">
        <v>15</v>
      </c>
      <c r="H22" s="20">
        <v>15</v>
      </c>
    </row>
    <row r="23" spans="1:8" ht="33.75" x14ac:dyDescent="0.2">
      <c r="A23" s="18" t="s">
        <v>24</v>
      </c>
      <c r="B23" s="16" t="s">
        <v>13</v>
      </c>
      <c r="C23" s="16" t="s">
        <v>20</v>
      </c>
      <c r="D23" s="16" t="s">
        <v>54</v>
      </c>
      <c r="E23" s="16" t="s">
        <v>23</v>
      </c>
      <c r="F23" s="19">
        <v>1550</v>
      </c>
      <c r="G23" s="19">
        <v>1550</v>
      </c>
      <c r="H23" s="19">
        <v>1550</v>
      </c>
    </row>
    <row r="24" spans="1:8" ht="33.75" x14ac:dyDescent="0.2">
      <c r="A24" s="18" t="s">
        <v>24</v>
      </c>
      <c r="B24" s="16" t="s">
        <v>13</v>
      </c>
      <c r="C24" s="16" t="s">
        <v>20</v>
      </c>
      <c r="D24" s="16" t="s">
        <v>54</v>
      </c>
      <c r="E24" s="16" t="s">
        <v>445</v>
      </c>
      <c r="F24" s="19">
        <v>450</v>
      </c>
      <c r="G24" s="19">
        <v>450</v>
      </c>
      <c r="H24" s="19">
        <v>450</v>
      </c>
    </row>
    <row r="25" spans="1:8" ht="33.75" x14ac:dyDescent="0.2">
      <c r="A25" s="18" t="s">
        <v>24</v>
      </c>
      <c r="B25" s="16" t="s">
        <v>13</v>
      </c>
      <c r="C25" s="16" t="s">
        <v>20</v>
      </c>
      <c r="D25" s="16" t="s">
        <v>114</v>
      </c>
      <c r="E25" s="21" t="s">
        <v>23</v>
      </c>
      <c r="F25" s="22">
        <v>3.52</v>
      </c>
      <c r="G25" s="22">
        <v>3.52</v>
      </c>
      <c r="H25" s="22">
        <v>3.52</v>
      </c>
    </row>
    <row r="26" spans="1:8" ht="22.5" x14ac:dyDescent="0.2">
      <c r="A26" s="18" t="s">
        <v>65</v>
      </c>
      <c r="B26" s="16" t="s">
        <v>13</v>
      </c>
      <c r="C26" s="16" t="s">
        <v>20</v>
      </c>
      <c r="D26" s="16" t="s">
        <v>54</v>
      </c>
      <c r="E26" s="21" t="s">
        <v>67</v>
      </c>
      <c r="F26" s="22">
        <v>600</v>
      </c>
      <c r="G26" s="22">
        <v>600</v>
      </c>
      <c r="H26" s="22">
        <v>600</v>
      </c>
    </row>
    <row r="27" spans="1:8" x14ac:dyDescent="0.2">
      <c r="A27" s="18" t="s">
        <v>86</v>
      </c>
      <c r="B27" s="16" t="s">
        <v>13</v>
      </c>
      <c r="C27" s="16" t="s">
        <v>20</v>
      </c>
      <c r="D27" s="16" t="s">
        <v>54</v>
      </c>
      <c r="E27" s="21" t="s">
        <v>87</v>
      </c>
      <c r="F27" s="22">
        <v>50</v>
      </c>
      <c r="G27" s="22">
        <v>50</v>
      </c>
      <c r="H27" s="22">
        <v>50</v>
      </c>
    </row>
    <row r="28" spans="1:8" x14ac:dyDescent="0.2">
      <c r="A28" s="18" t="s">
        <v>64</v>
      </c>
      <c r="B28" s="16" t="s">
        <v>13</v>
      </c>
      <c r="C28" s="16" t="s">
        <v>20</v>
      </c>
      <c r="D28" s="16" t="s">
        <v>54</v>
      </c>
      <c r="E28" s="21" t="s">
        <v>68</v>
      </c>
      <c r="F28" s="22">
        <v>50</v>
      </c>
      <c r="G28" s="22">
        <v>50</v>
      </c>
      <c r="H28" s="22">
        <v>50</v>
      </c>
    </row>
    <row r="29" spans="1:8" x14ac:dyDescent="0.2">
      <c r="A29" s="18" t="s">
        <v>66</v>
      </c>
      <c r="B29" s="16" t="s">
        <v>13</v>
      </c>
      <c r="C29" s="16" t="s">
        <v>20</v>
      </c>
      <c r="D29" s="16" t="s">
        <v>54</v>
      </c>
      <c r="E29" s="21" t="s">
        <v>69</v>
      </c>
      <c r="F29" s="22">
        <v>50</v>
      </c>
      <c r="G29" s="22">
        <v>50</v>
      </c>
      <c r="H29" s="22">
        <v>50</v>
      </c>
    </row>
    <row r="30" spans="1:8" ht="33.75" x14ac:dyDescent="0.2">
      <c r="A30" s="18" t="s">
        <v>24</v>
      </c>
      <c r="B30" s="21" t="s">
        <v>13</v>
      </c>
      <c r="C30" s="21" t="s">
        <v>20</v>
      </c>
      <c r="D30" s="21" t="s">
        <v>88</v>
      </c>
      <c r="E30" s="21" t="s">
        <v>23</v>
      </c>
      <c r="F30" s="22">
        <v>70</v>
      </c>
      <c r="G30" s="22">
        <v>50</v>
      </c>
      <c r="H30" s="22">
        <v>50</v>
      </c>
    </row>
    <row r="31" spans="1:8" ht="34.5" thickBot="1" x14ac:dyDescent="0.25">
      <c r="A31" s="34" t="s">
        <v>24</v>
      </c>
      <c r="B31" s="35" t="s">
        <v>13</v>
      </c>
      <c r="C31" s="35" t="s">
        <v>20</v>
      </c>
      <c r="D31" s="35" t="s">
        <v>89</v>
      </c>
      <c r="E31" s="35" t="s">
        <v>23</v>
      </c>
      <c r="F31" s="36">
        <v>100</v>
      </c>
      <c r="G31" s="36">
        <v>100</v>
      </c>
      <c r="H31" s="36">
        <v>100</v>
      </c>
    </row>
    <row r="32" spans="1:8" x14ac:dyDescent="0.2">
      <c r="A32" s="38" t="s">
        <v>102</v>
      </c>
      <c r="B32" s="39" t="s">
        <v>13</v>
      </c>
      <c r="C32" s="39"/>
      <c r="D32" s="39" t="s">
        <v>108</v>
      </c>
      <c r="E32" s="39" t="s">
        <v>105</v>
      </c>
      <c r="F32" s="40">
        <f>SUM(F33:F38)</f>
        <v>472.64</v>
      </c>
      <c r="G32" s="40">
        <f t="shared" ref="G32:H32" si="1">SUM(G33:G38)</f>
        <v>0</v>
      </c>
      <c r="H32" s="40">
        <f t="shared" si="1"/>
        <v>0</v>
      </c>
    </row>
    <row r="33" spans="1:8" x14ac:dyDescent="0.2">
      <c r="A33" s="41" t="s">
        <v>102</v>
      </c>
      <c r="B33" s="21" t="s">
        <v>13</v>
      </c>
      <c r="C33" s="21" t="s">
        <v>103</v>
      </c>
      <c r="D33" s="21" t="s">
        <v>104</v>
      </c>
      <c r="E33" s="21" t="s">
        <v>105</v>
      </c>
      <c r="F33" s="33">
        <v>128</v>
      </c>
      <c r="G33" s="33">
        <v>0</v>
      </c>
      <c r="H33" s="170">
        <v>0</v>
      </c>
    </row>
    <row r="34" spans="1:8" x14ac:dyDescent="0.2">
      <c r="A34" s="41" t="s">
        <v>102</v>
      </c>
      <c r="B34" s="21" t="s">
        <v>13</v>
      </c>
      <c r="C34" s="21" t="s">
        <v>103</v>
      </c>
      <c r="D34" s="21" t="s">
        <v>106</v>
      </c>
      <c r="E34" s="21" t="s">
        <v>105</v>
      </c>
      <c r="F34" s="33">
        <v>59.1</v>
      </c>
      <c r="G34" s="33">
        <v>0</v>
      </c>
      <c r="H34" s="170">
        <v>0</v>
      </c>
    </row>
    <row r="35" spans="1:8" x14ac:dyDescent="0.2">
      <c r="A35" s="41" t="s">
        <v>102</v>
      </c>
      <c r="B35" s="21" t="s">
        <v>13</v>
      </c>
      <c r="C35" s="21" t="s">
        <v>103</v>
      </c>
      <c r="D35" s="21" t="s">
        <v>107</v>
      </c>
      <c r="E35" s="21" t="s">
        <v>105</v>
      </c>
      <c r="F35" s="33">
        <v>35.53</v>
      </c>
      <c r="G35" s="33">
        <v>0</v>
      </c>
      <c r="H35" s="170">
        <v>0</v>
      </c>
    </row>
    <row r="36" spans="1:8" x14ac:dyDescent="0.2">
      <c r="A36" s="41" t="s">
        <v>102</v>
      </c>
      <c r="B36" s="21" t="s">
        <v>13</v>
      </c>
      <c r="C36" s="21" t="s">
        <v>34</v>
      </c>
      <c r="D36" s="21" t="s">
        <v>111</v>
      </c>
      <c r="E36" s="21" t="s">
        <v>105</v>
      </c>
      <c r="F36" s="33">
        <v>109.5</v>
      </c>
      <c r="G36" s="33">
        <v>0</v>
      </c>
      <c r="H36" s="170">
        <v>0</v>
      </c>
    </row>
    <row r="37" spans="1:8" x14ac:dyDescent="0.2">
      <c r="A37" s="41" t="s">
        <v>102</v>
      </c>
      <c r="B37" s="21" t="s">
        <v>13</v>
      </c>
      <c r="C37" s="21" t="s">
        <v>34</v>
      </c>
      <c r="D37" s="21" t="s">
        <v>112</v>
      </c>
      <c r="E37" s="21" t="s">
        <v>105</v>
      </c>
      <c r="F37" s="33">
        <v>26.6</v>
      </c>
      <c r="G37" s="33">
        <v>0</v>
      </c>
      <c r="H37" s="170">
        <v>0</v>
      </c>
    </row>
    <row r="38" spans="1:8" x14ac:dyDescent="0.2">
      <c r="A38" s="261" t="s">
        <v>102</v>
      </c>
      <c r="B38" s="35" t="s">
        <v>13</v>
      </c>
      <c r="C38" s="35" t="s">
        <v>75</v>
      </c>
      <c r="D38" s="35" t="s">
        <v>113</v>
      </c>
      <c r="E38" s="35" t="s">
        <v>105</v>
      </c>
      <c r="F38" s="260">
        <v>113.91</v>
      </c>
      <c r="G38" s="260">
        <v>0</v>
      </c>
      <c r="H38" s="262">
        <v>0</v>
      </c>
    </row>
    <row r="39" spans="1:8" x14ac:dyDescent="0.2">
      <c r="A39" s="7" t="s">
        <v>25</v>
      </c>
      <c r="B39" s="5" t="s">
        <v>13</v>
      </c>
      <c r="C39" s="5" t="s">
        <v>58</v>
      </c>
      <c r="D39" s="5" t="s">
        <v>108</v>
      </c>
      <c r="E39" s="5" t="s">
        <v>23</v>
      </c>
      <c r="F39" s="8">
        <f>F40+F41</f>
        <v>239.57999999999998</v>
      </c>
      <c r="G39" s="8">
        <f t="shared" ref="G39:H39" si="2">G40+G41</f>
        <v>387.52</v>
      </c>
      <c r="H39" s="8">
        <f t="shared" si="2"/>
        <v>391.85</v>
      </c>
    </row>
    <row r="40" spans="1:8" ht="33.75" x14ac:dyDescent="0.2">
      <c r="A40" s="37" t="s">
        <v>24</v>
      </c>
      <c r="B40" s="21" t="s">
        <v>13</v>
      </c>
      <c r="C40" s="21" t="s">
        <v>34</v>
      </c>
      <c r="D40" s="21" t="s">
        <v>117</v>
      </c>
      <c r="E40" s="21" t="s">
        <v>23</v>
      </c>
      <c r="F40" s="33">
        <f>338.96-134.38</f>
        <v>204.57999999999998</v>
      </c>
      <c r="G40" s="33">
        <v>352.52</v>
      </c>
      <c r="H40" s="33">
        <v>356.85</v>
      </c>
    </row>
    <row r="41" spans="1:8" ht="33.75" x14ac:dyDescent="0.2">
      <c r="A41" s="264" t="s">
        <v>24</v>
      </c>
      <c r="B41" s="265" t="s">
        <v>13</v>
      </c>
      <c r="C41" s="265" t="s">
        <v>75</v>
      </c>
      <c r="D41" s="265" t="s">
        <v>219</v>
      </c>
      <c r="E41" s="265" t="s">
        <v>445</v>
      </c>
      <c r="F41" s="263">
        <v>35</v>
      </c>
      <c r="G41" s="263">
        <v>35</v>
      </c>
      <c r="H41" s="266">
        <v>35</v>
      </c>
    </row>
    <row r="42" spans="1:8" x14ac:dyDescent="0.2">
      <c r="A42" s="7" t="s">
        <v>27</v>
      </c>
      <c r="B42" s="23" t="s">
        <v>13</v>
      </c>
      <c r="C42" s="23" t="s">
        <v>26</v>
      </c>
      <c r="D42" s="23" t="s">
        <v>12</v>
      </c>
      <c r="E42" s="23" t="s">
        <v>12</v>
      </c>
      <c r="F42" s="24">
        <f>F43</f>
        <v>1000</v>
      </c>
      <c r="G42" s="24">
        <f t="shared" ref="G42:H42" si="3">G43</f>
        <v>1000</v>
      </c>
      <c r="H42" s="24">
        <f t="shared" si="3"/>
        <v>1000</v>
      </c>
    </row>
    <row r="43" spans="1:8" x14ac:dyDescent="0.2">
      <c r="A43" s="9" t="s">
        <v>25</v>
      </c>
      <c r="B43" s="12" t="s">
        <v>13</v>
      </c>
      <c r="C43" s="12" t="s">
        <v>26</v>
      </c>
      <c r="D43" s="12" t="s">
        <v>55</v>
      </c>
      <c r="E43" s="12" t="s">
        <v>12</v>
      </c>
      <c r="F43" s="13">
        <f>F44</f>
        <v>1000</v>
      </c>
      <c r="G43" s="13">
        <f t="shared" ref="G43:H43" si="4">G44</f>
        <v>1000</v>
      </c>
      <c r="H43" s="13">
        <f t="shared" si="4"/>
        <v>1000</v>
      </c>
    </row>
    <row r="44" spans="1:8" x14ac:dyDescent="0.2">
      <c r="A44" s="25" t="s">
        <v>29</v>
      </c>
      <c r="B44" s="26" t="s">
        <v>13</v>
      </c>
      <c r="C44" s="26" t="s">
        <v>26</v>
      </c>
      <c r="D44" s="26" t="s">
        <v>56</v>
      </c>
      <c r="E44" s="26" t="s">
        <v>28</v>
      </c>
      <c r="F44" s="17">
        <v>1000</v>
      </c>
      <c r="G44" s="17">
        <v>1000</v>
      </c>
      <c r="H44" s="17">
        <v>1000</v>
      </c>
    </row>
    <row r="45" spans="1:8" x14ac:dyDescent="0.2">
      <c r="A45" s="7" t="s">
        <v>31</v>
      </c>
      <c r="B45" s="5" t="s">
        <v>13</v>
      </c>
      <c r="C45" s="5" t="s">
        <v>30</v>
      </c>
      <c r="D45" s="5" t="s">
        <v>12</v>
      </c>
      <c r="E45" s="5" t="s">
        <v>12</v>
      </c>
      <c r="F45" s="8">
        <f>+F46</f>
        <v>400</v>
      </c>
      <c r="G45" s="8">
        <f>+G46</f>
        <v>400</v>
      </c>
      <c r="H45" s="8">
        <f>+H46</f>
        <v>400</v>
      </c>
    </row>
    <row r="46" spans="1:8" x14ac:dyDescent="0.2">
      <c r="A46" s="7" t="s">
        <v>25</v>
      </c>
      <c r="B46" s="5" t="s">
        <v>13</v>
      </c>
      <c r="C46" s="5" t="s">
        <v>30</v>
      </c>
      <c r="D46" s="5" t="s">
        <v>55</v>
      </c>
      <c r="E46" s="5" t="s">
        <v>12</v>
      </c>
      <c r="F46" s="8">
        <f>SUM(F47:F47)</f>
        <v>400</v>
      </c>
      <c r="G46" s="8">
        <f>SUM(G47:G47)</f>
        <v>400</v>
      </c>
      <c r="H46" s="8">
        <f>SUM(H47:H47)</f>
        <v>400</v>
      </c>
    </row>
    <row r="47" spans="1:8" ht="33.75" x14ac:dyDescent="0.2">
      <c r="A47" s="18" t="s">
        <v>24</v>
      </c>
      <c r="B47" s="16" t="s">
        <v>13</v>
      </c>
      <c r="C47" s="16" t="s">
        <v>30</v>
      </c>
      <c r="D47" s="16" t="s">
        <v>74</v>
      </c>
      <c r="E47" s="16" t="s">
        <v>23</v>
      </c>
      <c r="F47" s="19">
        <v>400</v>
      </c>
      <c r="G47" s="19">
        <v>400</v>
      </c>
      <c r="H47" s="19">
        <v>400</v>
      </c>
    </row>
    <row r="48" spans="1:8" x14ac:dyDescent="0.2">
      <c r="A48" s="7" t="s">
        <v>71</v>
      </c>
      <c r="B48" s="5" t="s">
        <v>13</v>
      </c>
      <c r="C48" s="5" t="s">
        <v>72</v>
      </c>
      <c r="D48" s="5" t="s">
        <v>55</v>
      </c>
      <c r="E48" s="5"/>
      <c r="F48" s="24">
        <f t="shared" ref="F48:H48" si="5">F49</f>
        <v>271.60000000000002</v>
      </c>
      <c r="G48" s="24">
        <f t="shared" si="5"/>
        <v>285.8</v>
      </c>
      <c r="H48" s="24">
        <f t="shared" si="5"/>
        <v>0</v>
      </c>
    </row>
    <row r="49" spans="1:8" x14ac:dyDescent="0.2">
      <c r="A49" s="27" t="s">
        <v>25</v>
      </c>
      <c r="B49" s="28" t="s">
        <v>13</v>
      </c>
      <c r="C49" s="28" t="s">
        <v>72</v>
      </c>
      <c r="D49" s="28" t="s">
        <v>73</v>
      </c>
      <c r="E49" s="28"/>
      <c r="F49" s="29">
        <f>F50+F51</f>
        <v>271.60000000000002</v>
      </c>
      <c r="G49" s="29">
        <f>G50+G51</f>
        <v>285.8</v>
      </c>
      <c r="H49" s="29">
        <f>H50+H51</f>
        <v>0</v>
      </c>
    </row>
    <row r="50" spans="1:8" ht="22.5" x14ac:dyDescent="0.2">
      <c r="A50" s="18" t="s">
        <v>59</v>
      </c>
      <c r="B50" s="16" t="s">
        <v>13</v>
      </c>
      <c r="C50" s="16" t="s">
        <v>72</v>
      </c>
      <c r="D50" s="16" t="s">
        <v>73</v>
      </c>
      <c r="E50" s="16" t="s">
        <v>22</v>
      </c>
      <c r="F50" s="22">
        <v>208.6</v>
      </c>
      <c r="G50" s="22">
        <v>219.51</v>
      </c>
      <c r="H50" s="42">
        <v>0</v>
      </c>
    </row>
    <row r="51" spans="1:8" ht="45" x14ac:dyDescent="0.2">
      <c r="A51" s="18" t="s">
        <v>60</v>
      </c>
      <c r="B51" s="16" t="s">
        <v>13</v>
      </c>
      <c r="C51" s="16" t="s">
        <v>72</v>
      </c>
      <c r="D51" s="16" t="s">
        <v>73</v>
      </c>
      <c r="E51" s="16" t="s">
        <v>62</v>
      </c>
      <c r="F51" s="22">
        <v>63</v>
      </c>
      <c r="G51" s="22">
        <v>66.290000000000006</v>
      </c>
      <c r="H51" s="42">
        <v>0</v>
      </c>
    </row>
    <row r="52" spans="1:8" x14ac:dyDescent="0.2">
      <c r="A52" s="7" t="s">
        <v>45</v>
      </c>
      <c r="B52" s="5" t="s">
        <v>13</v>
      </c>
      <c r="C52" s="5" t="s">
        <v>46</v>
      </c>
      <c r="D52" s="5" t="s">
        <v>55</v>
      </c>
      <c r="E52" s="5" t="s">
        <v>12</v>
      </c>
      <c r="F52" s="8">
        <f t="shared" ref="F52:H52" si="6">F53</f>
        <v>587.84</v>
      </c>
      <c r="G52" s="8">
        <f t="shared" si="6"/>
        <v>611.36</v>
      </c>
      <c r="H52" s="8">
        <f t="shared" si="6"/>
        <v>635.80999999999995</v>
      </c>
    </row>
    <row r="53" spans="1:8" x14ac:dyDescent="0.2">
      <c r="A53" s="18" t="s">
        <v>92</v>
      </c>
      <c r="B53" s="16" t="s">
        <v>13</v>
      </c>
      <c r="C53" s="16" t="s">
        <v>40</v>
      </c>
      <c r="D53" s="16" t="s">
        <v>57</v>
      </c>
      <c r="E53" s="16" t="s">
        <v>41</v>
      </c>
      <c r="F53" s="19">
        <v>587.84</v>
      </c>
      <c r="G53" s="19">
        <v>611.36</v>
      </c>
      <c r="H53" s="19">
        <v>635.80999999999995</v>
      </c>
    </row>
    <row r="54" spans="1:8" s="30" customFormat="1" ht="57" thickBot="1" x14ac:dyDescent="0.25">
      <c r="A54" s="143" t="s">
        <v>47</v>
      </c>
      <c r="B54" s="144" t="s">
        <v>13</v>
      </c>
      <c r="C54" s="144"/>
      <c r="D54" s="144" t="s">
        <v>127</v>
      </c>
      <c r="E54" s="144" t="s">
        <v>12</v>
      </c>
      <c r="F54" s="145">
        <f>+F55+F58+F62+F85+F110+F114+F116</f>
        <v>39727.681040000003</v>
      </c>
      <c r="G54" s="145">
        <f>+G55+G58+G62+G85+G110+G114+G116</f>
        <v>32361.031999999999</v>
      </c>
      <c r="H54" s="145">
        <f>+H55+H58+H62+H85+H110+H114+H116</f>
        <v>27744.240000000002</v>
      </c>
    </row>
    <row r="55" spans="1:8" ht="33.75" x14ac:dyDescent="0.2">
      <c r="A55" s="82" t="s">
        <v>428</v>
      </c>
      <c r="B55" s="83" t="s">
        <v>13</v>
      </c>
      <c r="C55" s="83"/>
      <c r="D55" s="83" t="s">
        <v>128</v>
      </c>
      <c r="E55" s="83" t="s">
        <v>23</v>
      </c>
      <c r="F55" s="84">
        <f>SUM(F56:F57)</f>
        <v>505</v>
      </c>
      <c r="G55" s="84">
        <f>SUM(G56:G57)</f>
        <v>305</v>
      </c>
      <c r="H55" s="85">
        <f>SUM(H56:H57)</f>
        <v>305</v>
      </c>
    </row>
    <row r="56" spans="1:8" x14ac:dyDescent="0.2">
      <c r="A56" s="74" t="s">
        <v>93</v>
      </c>
      <c r="B56" s="75" t="s">
        <v>13</v>
      </c>
      <c r="C56" s="75" t="s">
        <v>33</v>
      </c>
      <c r="D56" s="75" t="s">
        <v>115</v>
      </c>
      <c r="E56" s="75" t="s">
        <v>23</v>
      </c>
      <c r="F56" s="76">
        <v>500</v>
      </c>
      <c r="G56" s="76">
        <v>300</v>
      </c>
      <c r="H56" s="77">
        <v>300</v>
      </c>
    </row>
    <row r="57" spans="1:8" ht="23.25" thickBot="1" x14ac:dyDescent="0.25">
      <c r="A57" s="78" t="s">
        <v>94</v>
      </c>
      <c r="B57" s="79" t="s">
        <v>13</v>
      </c>
      <c r="C57" s="79" t="s">
        <v>33</v>
      </c>
      <c r="D57" s="79" t="s">
        <v>116</v>
      </c>
      <c r="E57" s="79" t="s">
        <v>23</v>
      </c>
      <c r="F57" s="80">
        <v>5</v>
      </c>
      <c r="G57" s="80">
        <v>5</v>
      </c>
      <c r="H57" s="81">
        <v>5</v>
      </c>
    </row>
    <row r="58" spans="1:8" ht="33.75" x14ac:dyDescent="0.2">
      <c r="A58" s="95" t="s">
        <v>50</v>
      </c>
      <c r="B58" s="96" t="s">
        <v>13</v>
      </c>
      <c r="C58" s="96" t="s">
        <v>48</v>
      </c>
      <c r="D58" s="96" t="s">
        <v>129</v>
      </c>
      <c r="E58" s="96" t="s">
        <v>12</v>
      </c>
      <c r="F58" s="97">
        <f>SUM(F59:F61)</f>
        <v>270</v>
      </c>
      <c r="G58" s="97">
        <f t="shared" ref="G58:H58" si="7">SUM(G59:G61)</f>
        <v>270</v>
      </c>
      <c r="H58" s="98">
        <f t="shared" si="7"/>
        <v>270</v>
      </c>
    </row>
    <row r="59" spans="1:8" ht="45" x14ac:dyDescent="0.2">
      <c r="A59" s="86" t="s">
        <v>99</v>
      </c>
      <c r="B59" s="87" t="s">
        <v>13</v>
      </c>
      <c r="C59" s="87" t="s">
        <v>32</v>
      </c>
      <c r="D59" s="87" t="s">
        <v>124</v>
      </c>
      <c r="E59" s="87" t="s">
        <v>23</v>
      </c>
      <c r="F59" s="88">
        <v>60</v>
      </c>
      <c r="G59" s="88">
        <v>60</v>
      </c>
      <c r="H59" s="89">
        <v>60</v>
      </c>
    </row>
    <row r="60" spans="1:8" ht="22.5" x14ac:dyDescent="0.2">
      <c r="A60" s="86" t="s">
        <v>100</v>
      </c>
      <c r="B60" s="87" t="s">
        <v>13</v>
      </c>
      <c r="C60" s="87" t="s">
        <v>91</v>
      </c>
      <c r="D60" s="87" t="s">
        <v>125</v>
      </c>
      <c r="E60" s="87" t="s">
        <v>23</v>
      </c>
      <c r="F60" s="88">
        <v>200</v>
      </c>
      <c r="G60" s="88">
        <v>200</v>
      </c>
      <c r="H60" s="89">
        <v>200</v>
      </c>
    </row>
    <row r="61" spans="1:8" ht="13.5" thickBot="1" x14ac:dyDescent="0.25">
      <c r="A61" s="90" t="s">
        <v>101</v>
      </c>
      <c r="B61" s="91" t="s">
        <v>97</v>
      </c>
      <c r="C61" s="92" t="s">
        <v>91</v>
      </c>
      <c r="D61" s="92" t="s">
        <v>126</v>
      </c>
      <c r="E61" s="92" t="s">
        <v>23</v>
      </c>
      <c r="F61" s="93">
        <v>10</v>
      </c>
      <c r="G61" s="93">
        <v>10</v>
      </c>
      <c r="H61" s="94">
        <v>10</v>
      </c>
    </row>
    <row r="62" spans="1:8" ht="46.5" customHeight="1" x14ac:dyDescent="0.2">
      <c r="A62" s="103" t="s">
        <v>44</v>
      </c>
      <c r="B62" s="104" t="s">
        <v>13</v>
      </c>
      <c r="C62" s="104" t="s">
        <v>58</v>
      </c>
      <c r="D62" s="104" t="s">
        <v>130</v>
      </c>
      <c r="E62" s="104" t="s">
        <v>23</v>
      </c>
      <c r="F62" s="105">
        <f>SUM(F63:F84)</f>
        <v>26111.279040000005</v>
      </c>
      <c r="G62" s="105">
        <f>SUM(G63:G84)</f>
        <v>23345.392</v>
      </c>
      <c r="H62" s="106">
        <f>SUM(H63:H84)</f>
        <v>18426.060000000001</v>
      </c>
    </row>
    <row r="63" spans="1:8" s="31" customFormat="1" ht="22.5" x14ac:dyDescent="0.2">
      <c r="A63" s="27" t="s">
        <v>131</v>
      </c>
      <c r="B63" s="28" t="s">
        <v>13</v>
      </c>
      <c r="C63" s="28" t="s">
        <v>34</v>
      </c>
      <c r="D63" s="28" t="s">
        <v>118</v>
      </c>
      <c r="E63" s="28" t="s">
        <v>23</v>
      </c>
      <c r="F63" s="100">
        <v>371</v>
      </c>
      <c r="G63" s="100">
        <v>1142</v>
      </c>
      <c r="H63" s="100">
        <v>1136</v>
      </c>
    </row>
    <row r="64" spans="1:8" ht="22.5" x14ac:dyDescent="0.2">
      <c r="A64" s="27" t="s">
        <v>220</v>
      </c>
      <c r="B64" s="28" t="s">
        <v>13</v>
      </c>
      <c r="C64" s="28" t="s">
        <v>35</v>
      </c>
      <c r="D64" s="28" t="s">
        <v>119</v>
      </c>
      <c r="E64" s="28" t="s">
        <v>23</v>
      </c>
      <c r="F64" s="100">
        <v>2500</v>
      </c>
      <c r="G64" s="100">
        <v>2500</v>
      </c>
      <c r="H64" s="100">
        <v>2500</v>
      </c>
    </row>
    <row r="65" spans="1:10" ht="22.5" x14ac:dyDescent="0.2">
      <c r="A65" s="27" t="s">
        <v>446</v>
      </c>
      <c r="B65" s="28" t="s">
        <v>13</v>
      </c>
      <c r="C65" s="28" t="s">
        <v>35</v>
      </c>
      <c r="D65" s="28" t="s">
        <v>119</v>
      </c>
      <c r="E65" s="28" t="s">
        <v>23</v>
      </c>
      <c r="F65" s="100">
        <v>2500</v>
      </c>
      <c r="G65" s="100">
        <v>2500</v>
      </c>
      <c r="H65" s="100">
        <v>2500</v>
      </c>
    </row>
    <row r="66" spans="1:10" ht="22.5" x14ac:dyDescent="0.2">
      <c r="A66" s="27" t="s">
        <v>447</v>
      </c>
      <c r="B66" s="28" t="s">
        <v>13</v>
      </c>
      <c r="C66" s="28" t="s">
        <v>35</v>
      </c>
      <c r="D66" s="28" t="s">
        <v>120</v>
      </c>
      <c r="E66" s="28" t="s">
        <v>23</v>
      </c>
      <c r="F66" s="100">
        <v>50</v>
      </c>
      <c r="G66" s="100">
        <v>50</v>
      </c>
      <c r="H66" s="100">
        <v>50</v>
      </c>
      <c r="J66" s="32"/>
    </row>
    <row r="67" spans="1:10" ht="22.5" x14ac:dyDescent="0.2">
      <c r="A67" s="99" t="s">
        <v>448</v>
      </c>
      <c r="B67" s="28" t="s">
        <v>13</v>
      </c>
      <c r="C67" s="28" t="s">
        <v>35</v>
      </c>
      <c r="D67" s="28" t="s">
        <v>121</v>
      </c>
      <c r="E67" s="28" t="s">
        <v>23</v>
      </c>
      <c r="F67" s="396">
        <v>4186.7299999999996</v>
      </c>
      <c r="G67" s="396">
        <v>5000</v>
      </c>
      <c r="H67" s="396">
        <v>6000</v>
      </c>
    </row>
    <row r="68" spans="1:10" x14ac:dyDescent="0.2">
      <c r="A68" s="168" t="s">
        <v>449</v>
      </c>
      <c r="B68" s="5" t="s">
        <v>13</v>
      </c>
      <c r="C68" s="5" t="s">
        <v>35</v>
      </c>
      <c r="D68" s="5" t="s">
        <v>122</v>
      </c>
      <c r="E68" s="5" t="s">
        <v>23</v>
      </c>
      <c r="F68" s="8">
        <v>1059.3</v>
      </c>
      <c r="G68" s="8">
        <v>0</v>
      </c>
      <c r="H68" s="169">
        <v>0</v>
      </c>
    </row>
    <row r="69" spans="1:10" ht="21" x14ac:dyDescent="0.2">
      <c r="A69" s="158" t="s">
        <v>450</v>
      </c>
      <c r="B69" s="160" t="s">
        <v>13</v>
      </c>
      <c r="C69" s="160" t="s">
        <v>35</v>
      </c>
      <c r="D69" s="160" t="s">
        <v>122</v>
      </c>
      <c r="E69" s="160" t="s">
        <v>23</v>
      </c>
      <c r="F69" s="159">
        <v>92.11</v>
      </c>
      <c r="G69" s="159">
        <v>100</v>
      </c>
      <c r="H69" s="161">
        <v>100</v>
      </c>
      <c r="I69" s="32"/>
    </row>
    <row r="70" spans="1:10" ht="22.5" x14ac:dyDescent="0.2">
      <c r="A70" s="168" t="s">
        <v>451</v>
      </c>
      <c r="B70" s="5" t="s">
        <v>13</v>
      </c>
      <c r="C70" s="5" t="s">
        <v>35</v>
      </c>
      <c r="D70" s="5" t="s">
        <v>443</v>
      </c>
      <c r="E70" s="5" t="s">
        <v>23</v>
      </c>
      <c r="F70" s="8">
        <v>954.6</v>
      </c>
      <c r="G70" s="8">
        <v>793.9</v>
      </c>
      <c r="H70" s="169">
        <v>621.6</v>
      </c>
    </row>
    <row r="71" spans="1:10" ht="45" x14ac:dyDescent="0.2">
      <c r="A71" s="99" t="s">
        <v>221</v>
      </c>
      <c r="B71" s="28" t="s">
        <v>13</v>
      </c>
      <c r="C71" s="28" t="s">
        <v>49</v>
      </c>
      <c r="D71" s="28" t="s">
        <v>132</v>
      </c>
      <c r="E71" s="28" t="s">
        <v>23</v>
      </c>
      <c r="F71" s="100">
        <v>4236</v>
      </c>
      <c r="G71" s="100">
        <v>5325.44</v>
      </c>
      <c r="H71" s="101">
        <v>5418.46</v>
      </c>
    </row>
    <row r="72" spans="1:10" ht="45" x14ac:dyDescent="0.2">
      <c r="A72" s="99" t="s">
        <v>452</v>
      </c>
      <c r="B72" s="28" t="s">
        <v>13</v>
      </c>
      <c r="C72" s="28" t="s">
        <v>49</v>
      </c>
      <c r="D72" s="28" t="s">
        <v>132</v>
      </c>
      <c r="E72" s="28" t="s">
        <v>23</v>
      </c>
      <c r="F72" s="100">
        <v>775.7</v>
      </c>
      <c r="G72" s="100">
        <v>0</v>
      </c>
      <c r="H72" s="101">
        <v>0</v>
      </c>
    </row>
    <row r="73" spans="1:10" ht="33.75" x14ac:dyDescent="0.2">
      <c r="A73" s="168" t="s">
        <v>453</v>
      </c>
      <c r="B73" s="5" t="s">
        <v>13</v>
      </c>
      <c r="C73" s="5" t="s">
        <v>49</v>
      </c>
      <c r="D73" s="5" t="s">
        <v>133</v>
      </c>
      <c r="E73" s="5" t="s">
        <v>23</v>
      </c>
      <c r="F73" s="8">
        <v>0</v>
      </c>
      <c r="G73" s="8">
        <f>1411.6</f>
        <v>1411.6</v>
      </c>
      <c r="H73" s="169">
        <v>0</v>
      </c>
    </row>
    <row r="74" spans="1:10" ht="33.75" x14ac:dyDescent="0.2">
      <c r="A74" s="99" t="s">
        <v>454</v>
      </c>
      <c r="B74" s="28" t="s">
        <v>13</v>
      </c>
      <c r="C74" s="28" t="s">
        <v>49</v>
      </c>
      <c r="D74" s="28" t="s">
        <v>133</v>
      </c>
      <c r="E74" s="28" t="s">
        <v>23</v>
      </c>
      <c r="F74" s="100">
        <v>0</v>
      </c>
      <c r="G74" s="100">
        <v>500</v>
      </c>
      <c r="H74" s="101">
        <v>0</v>
      </c>
    </row>
    <row r="75" spans="1:10" x14ac:dyDescent="0.2">
      <c r="A75" s="168" t="s">
        <v>455</v>
      </c>
      <c r="B75" s="5" t="s">
        <v>13</v>
      </c>
      <c r="C75" s="5" t="s">
        <v>49</v>
      </c>
      <c r="D75" s="5" t="s">
        <v>136</v>
      </c>
      <c r="E75" s="5" t="s">
        <v>23</v>
      </c>
      <c r="F75" s="8">
        <v>896.9</v>
      </c>
      <c r="G75" s="8">
        <v>0</v>
      </c>
      <c r="H75" s="169">
        <v>0</v>
      </c>
    </row>
    <row r="76" spans="1:10" ht="21" x14ac:dyDescent="0.2">
      <c r="A76" s="158" t="s">
        <v>456</v>
      </c>
      <c r="B76" s="160" t="s">
        <v>13</v>
      </c>
      <c r="C76" s="160" t="s">
        <v>49</v>
      </c>
      <c r="D76" s="160" t="s">
        <v>136</v>
      </c>
      <c r="E76" s="160" t="s">
        <v>23</v>
      </c>
      <c r="F76" s="159">
        <v>77.989999999999995</v>
      </c>
      <c r="G76" s="8">
        <v>100</v>
      </c>
      <c r="H76" s="169">
        <v>100</v>
      </c>
    </row>
    <row r="77" spans="1:10" ht="22.5" x14ac:dyDescent="0.2">
      <c r="A77" s="168" t="s">
        <v>457</v>
      </c>
      <c r="B77" s="5" t="s">
        <v>13</v>
      </c>
      <c r="C77" s="5" t="s">
        <v>35</v>
      </c>
      <c r="D77" s="5" t="s">
        <v>333</v>
      </c>
      <c r="E77" s="5" t="s">
        <v>23</v>
      </c>
      <c r="F77" s="8">
        <v>3337.19904</v>
      </c>
      <c r="G77" s="8">
        <v>0</v>
      </c>
      <c r="H77" s="169">
        <v>0</v>
      </c>
    </row>
    <row r="78" spans="1:10" ht="31.5" x14ac:dyDescent="0.2">
      <c r="A78" s="158" t="s">
        <v>458</v>
      </c>
      <c r="B78" s="160" t="s">
        <v>13</v>
      </c>
      <c r="C78" s="160" t="s">
        <v>35</v>
      </c>
      <c r="D78" s="5" t="s">
        <v>333</v>
      </c>
      <c r="E78" s="5" t="s">
        <v>23</v>
      </c>
      <c r="F78" s="159">
        <f>715.1+715.1</f>
        <v>1430.2</v>
      </c>
      <c r="G78" s="8">
        <v>0</v>
      </c>
      <c r="H78" s="169">
        <v>0</v>
      </c>
    </row>
    <row r="79" spans="1:10" ht="33.75" x14ac:dyDescent="0.2">
      <c r="A79" s="168" t="s">
        <v>432</v>
      </c>
      <c r="B79" s="5" t="s">
        <v>13</v>
      </c>
      <c r="C79" s="5" t="s">
        <v>35</v>
      </c>
      <c r="D79" s="5" t="s">
        <v>441</v>
      </c>
      <c r="E79" s="5" t="s">
        <v>23</v>
      </c>
      <c r="F79" s="8">
        <v>1500</v>
      </c>
      <c r="G79" s="8">
        <v>0</v>
      </c>
      <c r="H79" s="169">
        <v>0</v>
      </c>
    </row>
    <row r="80" spans="1:10" ht="31.5" x14ac:dyDescent="0.2">
      <c r="A80" s="158" t="s">
        <v>433</v>
      </c>
      <c r="B80" s="160" t="s">
        <v>13</v>
      </c>
      <c r="C80" s="160" t="s">
        <v>35</v>
      </c>
      <c r="D80" s="160" t="s">
        <v>441</v>
      </c>
      <c r="E80" s="160" t="s">
        <v>23</v>
      </c>
      <c r="F80" s="159">
        <v>78.95</v>
      </c>
      <c r="G80" s="159">
        <v>0</v>
      </c>
      <c r="H80" s="161">
        <v>0</v>
      </c>
    </row>
    <row r="81" spans="1:8" ht="33.75" x14ac:dyDescent="0.2">
      <c r="A81" s="168" t="s">
        <v>459</v>
      </c>
      <c r="B81" s="5" t="s">
        <v>13</v>
      </c>
      <c r="C81" s="5" t="s">
        <v>35</v>
      </c>
      <c r="D81" s="5" t="s">
        <v>158</v>
      </c>
      <c r="E81" s="5" t="s">
        <v>23</v>
      </c>
      <c r="F81" s="8">
        <v>1899.4</v>
      </c>
      <c r="G81" s="8">
        <v>1899.4</v>
      </c>
      <c r="H81" s="169">
        <v>0</v>
      </c>
    </row>
    <row r="82" spans="1:8" ht="31.5" x14ac:dyDescent="0.2">
      <c r="A82" s="163" t="s">
        <v>433</v>
      </c>
      <c r="B82" s="160" t="s">
        <v>13</v>
      </c>
      <c r="C82" s="160" t="s">
        <v>35</v>
      </c>
      <c r="D82" s="160" t="s">
        <v>158</v>
      </c>
      <c r="E82" s="160" t="s">
        <v>23</v>
      </c>
      <c r="F82" s="164">
        <v>165.2</v>
      </c>
      <c r="G82" s="164">
        <v>165.2</v>
      </c>
      <c r="H82" s="162">
        <v>0</v>
      </c>
    </row>
    <row r="83" spans="1:8" ht="23.25" thickBot="1" x14ac:dyDescent="0.25">
      <c r="A83" s="397" t="s">
        <v>460</v>
      </c>
      <c r="B83" s="398" t="s">
        <v>13</v>
      </c>
      <c r="C83" s="398" t="s">
        <v>138</v>
      </c>
      <c r="D83" s="398" t="s">
        <v>155</v>
      </c>
      <c r="E83" s="398" t="s">
        <v>156</v>
      </c>
      <c r="F83" s="399">
        <v>0</v>
      </c>
      <c r="G83" s="399">
        <v>1709.2238400000001</v>
      </c>
      <c r="H83" s="400">
        <v>0</v>
      </c>
    </row>
    <row r="84" spans="1:8" ht="21.75" thickBot="1" x14ac:dyDescent="0.25">
      <c r="A84" s="165" t="s">
        <v>461</v>
      </c>
      <c r="B84" s="102" t="s">
        <v>13</v>
      </c>
      <c r="C84" s="102" t="s">
        <v>138</v>
      </c>
      <c r="D84" s="102" t="s">
        <v>155</v>
      </c>
      <c r="E84" s="102" t="s">
        <v>156</v>
      </c>
      <c r="F84" s="166">
        <v>0</v>
      </c>
      <c r="G84" s="166">
        <v>148.62816000000001</v>
      </c>
      <c r="H84" s="167">
        <v>0</v>
      </c>
    </row>
    <row r="85" spans="1:8" ht="45" x14ac:dyDescent="0.2">
      <c r="A85" s="70" t="s">
        <v>77</v>
      </c>
      <c r="B85" s="71" t="s">
        <v>13</v>
      </c>
      <c r="C85" s="71" t="s">
        <v>37</v>
      </c>
      <c r="D85" s="71" t="s">
        <v>147</v>
      </c>
      <c r="E85" s="71" t="s">
        <v>12</v>
      </c>
      <c r="F85" s="72">
        <f>F86+F94+F100+F101+F108+F105</f>
        <v>11070.54</v>
      </c>
      <c r="G85" s="72">
        <f>G86+G94+G100+G101+G108</f>
        <v>7930.64</v>
      </c>
      <c r="H85" s="73">
        <f>H86+H94+H100+H101+H108</f>
        <v>8233.18</v>
      </c>
    </row>
    <row r="86" spans="1:8" ht="27" customHeight="1" x14ac:dyDescent="0.2">
      <c r="A86" s="55" t="s">
        <v>76</v>
      </c>
      <c r="B86" s="43" t="s">
        <v>13</v>
      </c>
      <c r="C86" s="43" t="s">
        <v>38</v>
      </c>
      <c r="D86" s="43" t="s">
        <v>139</v>
      </c>
      <c r="E86" s="43"/>
      <c r="F86" s="44">
        <f>SUM(F87:F93)</f>
        <v>5213.6000000000004</v>
      </c>
      <c r="G86" s="44">
        <f t="shared" ref="G86:H86" si="8">SUM(G87:G93)</f>
        <v>5406.6</v>
      </c>
      <c r="H86" s="44">
        <f t="shared" si="8"/>
        <v>5669.2199999999993</v>
      </c>
    </row>
    <row r="87" spans="1:8" ht="14.45" customHeight="1" x14ac:dyDescent="0.2">
      <c r="A87" s="57" t="s">
        <v>137</v>
      </c>
      <c r="B87" s="45" t="s">
        <v>13</v>
      </c>
      <c r="C87" s="45" t="s">
        <v>138</v>
      </c>
      <c r="D87" s="45" t="s">
        <v>139</v>
      </c>
      <c r="E87" s="45" t="s">
        <v>39</v>
      </c>
      <c r="F87" s="46">
        <v>0.6</v>
      </c>
      <c r="G87" s="46">
        <v>0.6</v>
      </c>
      <c r="H87" s="58">
        <v>0.6</v>
      </c>
    </row>
    <row r="88" spans="1:8" ht="15.75" customHeight="1" x14ac:dyDescent="0.2">
      <c r="A88" s="57" t="s">
        <v>140</v>
      </c>
      <c r="B88" s="45" t="s">
        <v>13</v>
      </c>
      <c r="C88" s="45" t="s">
        <v>38</v>
      </c>
      <c r="D88" s="45" t="s">
        <v>139</v>
      </c>
      <c r="E88" s="45" t="s">
        <v>39</v>
      </c>
      <c r="F88" s="46">
        <v>3000</v>
      </c>
      <c r="G88" s="46">
        <v>3120</v>
      </c>
      <c r="H88" s="58">
        <v>3244.8</v>
      </c>
    </row>
    <row r="89" spans="1:8" ht="45" x14ac:dyDescent="0.2">
      <c r="A89" s="57" t="s">
        <v>141</v>
      </c>
      <c r="B89" s="45" t="s">
        <v>13</v>
      </c>
      <c r="C89" s="45" t="s">
        <v>38</v>
      </c>
      <c r="D89" s="45" t="s">
        <v>139</v>
      </c>
      <c r="E89" s="45" t="s">
        <v>61</v>
      </c>
      <c r="F89" s="46">
        <v>906</v>
      </c>
      <c r="G89" s="46">
        <v>943</v>
      </c>
      <c r="H89" s="58">
        <v>980</v>
      </c>
    </row>
    <row r="90" spans="1:8" ht="22.5" x14ac:dyDescent="0.2">
      <c r="A90" s="57" t="s">
        <v>142</v>
      </c>
      <c r="B90" s="45" t="s">
        <v>13</v>
      </c>
      <c r="C90" s="45" t="s">
        <v>38</v>
      </c>
      <c r="D90" s="45" t="s">
        <v>139</v>
      </c>
      <c r="E90" s="45" t="s">
        <v>67</v>
      </c>
      <c r="F90" s="46">
        <f>84+10</f>
        <v>94</v>
      </c>
      <c r="G90" s="46">
        <v>30</v>
      </c>
      <c r="H90" s="58">
        <v>30.82</v>
      </c>
    </row>
    <row r="91" spans="1:8" ht="22.5" x14ac:dyDescent="0.2">
      <c r="A91" s="57" t="s">
        <v>143</v>
      </c>
      <c r="B91" s="45" t="s">
        <v>13</v>
      </c>
      <c r="C91" s="45" t="s">
        <v>38</v>
      </c>
      <c r="D91" s="45" t="s">
        <v>139</v>
      </c>
      <c r="E91" s="45" t="s">
        <v>70</v>
      </c>
      <c r="F91" s="46">
        <v>13</v>
      </c>
      <c r="G91" s="46">
        <v>13</v>
      </c>
      <c r="H91" s="58">
        <v>13</v>
      </c>
    </row>
    <row r="92" spans="1:8" ht="33.75" x14ac:dyDescent="0.2">
      <c r="A92" s="57" t="s">
        <v>144</v>
      </c>
      <c r="B92" s="45" t="s">
        <v>13</v>
      </c>
      <c r="C92" s="45" t="s">
        <v>38</v>
      </c>
      <c r="D92" s="45" t="s">
        <v>139</v>
      </c>
      <c r="E92" s="45" t="s">
        <v>23</v>
      </c>
      <c r="F92" s="47">
        <v>1010</v>
      </c>
      <c r="G92" s="47">
        <v>1110</v>
      </c>
      <c r="H92" s="59">
        <v>1210</v>
      </c>
    </row>
    <row r="93" spans="1:8" ht="33.75" x14ac:dyDescent="0.2">
      <c r="A93" s="57" t="s">
        <v>462</v>
      </c>
      <c r="B93" s="45" t="s">
        <v>13</v>
      </c>
      <c r="C93" s="45" t="s">
        <v>38</v>
      </c>
      <c r="D93" s="45" t="s">
        <v>139</v>
      </c>
      <c r="E93" s="45" t="s">
        <v>445</v>
      </c>
      <c r="F93" s="47">
        <v>190</v>
      </c>
      <c r="G93" s="47">
        <v>190</v>
      </c>
      <c r="H93" s="59">
        <v>190</v>
      </c>
    </row>
    <row r="94" spans="1:8" ht="22.5" x14ac:dyDescent="0.2">
      <c r="A94" s="60" t="s">
        <v>463</v>
      </c>
      <c r="B94" s="48" t="s">
        <v>13</v>
      </c>
      <c r="C94" s="48" t="s">
        <v>38</v>
      </c>
      <c r="D94" s="48" t="s">
        <v>145</v>
      </c>
      <c r="E94" s="48"/>
      <c r="F94" s="49">
        <f>SUM(F95:F99)</f>
        <v>1248.54</v>
      </c>
      <c r="G94" s="49">
        <f>SUM(G95:G99)</f>
        <v>1224.04</v>
      </c>
      <c r="H94" s="61">
        <f>SUM(H95:H99)</f>
        <v>1263.96</v>
      </c>
    </row>
    <row r="95" spans="1:8" ht="22.5" customHeight="1" x14ac:dyDescent="0.2">
      <c r="A95" s="57" t="s">
        <v>464</v>
      </c>
      <c r="B95" s="45" t="s">
        <v>13</v>
      </c>
      <c r="C95" s="45" t="s">
        <v>38</v>
      </c>
      <c r="D95" s="45" t="s">
        <v>145</v>
      </c>
      <c r="E95" s="45" t="s">
        <v>39</v>
      </c>
      <c r="F95" s="46">
        <v>766.54</v>
      </c>
      <c r="G95" s="46">
        <v>766.54</v>
      </c>
      <c r="H95" s="58">
        <v>797.2</v>
      </c>
    </row>
    <row r="96" spans="1:8" ht="45" x14ac:dyDescent="0.2">
      <c r="A96" s="57" t="s">
        <v>465</v>
      </c>
      <c r="B96" s="45" t="s">
        <v>13</v>
      </c>
      <c r="C96" s="45" t="s">
        <v>38</v>
      </c>
      <c r="D96" s="45" t="s">
        <v>145</v>
      </c>
      <c r="E96" s="45" t="s">
        <v>61</v>
      </c>
      <c r="F96" s="46">
        <v>232</v>
      </c>
      <c r="G96" s="46">
        <v>231.5</v>
      </c>
      <c r="H96" s="58">
        <v>240.76</v>
      </c>
    </row>
    <row r="97" spans="1:10" ht="33.75" x14ac:dyDescent="0.2">
      <c r="A97" s="57" t="s">
        <v>466</v>
      </c>
      <c r="B97" s="45" t="s">
        <v>13</v>
      </c>
      <c r="C97" s="45" t="s">
        <v>38</v>
      </c>
      <c r="D97" s="45" t="s">
        <v>145</v>
      </c>
      <c r="E97" s="45" t="s">
        <v>23</v>
      </c>
      <c r="F97" s="46">
        <v>204</v>
      </c>
      <c r="G97" s="46">
        <v>180</v>
      </c>
      <c r="H97" s="58">
        <v>180</v>
      </c>
      <c r="J97" s="32"/>
    </row>
    <row r="98" spans="1:10" ht="33.75" x14ac:dyDescent="0.2">
      <c r="A98" s="57" t="s">
        <v>470</v>
      </c>
      <c r="B98" s="45" t="s">
        <v>13</v>
      </c>
      <c r="C98" s="45" t="s">
        <v>38</v>
      </c>
      <c r="D98" s="45" t="s">
        <v>145</v>
      </c>
      <c r="E98" s="45" t="s">
        <v>445</v>
      </c>
      <c r="F98" s="46">
        <v>36</v>
      </c>
      <c r="G98" s="46">
        <v>36</v>
      </c>
      <c r="H98" s="58">
        <v>36</v>
      </c>
      <c r="J98" s="32"/>
    </row>
    <row r="99" spans="1:10" ht="22.5" x14ac:dyDescent="0.2">
      <c r="A99" s="57" t="s">
        <v>471</v>
      </c>
      <c r="B99" s="45" t="s">
        <v>13</v>
      </c>
      <c r="C99" s="45" t="s">
        <v>38</v>
      </c>
      <c r="D99" s="45" t="s">
        <v>145</v>
      </c>
      <c r="E99" s="45" t="s">
        <v>70</v>
      </c>
      <c r="F99" s="46">
        <v>10</v>
      </c>
      <c r="G99" s="46">
        <v>10</v>
      </c>
      <c r="H99" s="58">
        <v>10</v>
      </c>
    </row>
    <row r="100" spans="1:10" ht="33.75" x14ac:dyDescent="0.2">
      <c r="A100" s="55" t="s">
        <v>472</v>
      </c>
      <c r="B100" s="43" t="s">
        <v>13</v>
      </c>
      <c r="C100" s="43" t="s">
        <v>38</v>
      </c>
      <c r="D100" s="43" t="s">
        <v>146</v>
      </c>
      <c r="E100" s="43" t="s">
        <v>23</v>
      </c>
      <c r="F100" s="44">
        <v>575</v>
      </c>
      <c r="G100" s="44">
        <v>300</v>
      </c>
      <c r="H100" s="56">
        <v>300</v>
      </c>
    </row>
    <row r="101" spans="1:10" ht="22.5" x14ac:dyDescent="0.2">
      <c r="A101" s="62" t="s">
        <v>473</v>
      </c>
      <c r="B101" s="50" t="s">
        <v>13</v>
      </c>
      <c r="C101" s="50" t="s">
        <v>38</v>
      </c>
      <c r="D101" s="50" t="s">
        <v>148</v>
      </c>
      <c r="E101" s="50" t="s">
        <v>12</v>
      </c>
      <c r="F101" s="51">
        <f>+F102</f>
        <v>1516.7</v>
      </c>
      <c r="G101" s="51">
        <f>+G102</f>
        <v>0</v>
      </c>
      <c r="H101" s="63">
        <f>+H102</f>
        <v>0</v>
      </c>
    </row>
    <row r="102" spans="1:10" ht="22.5" x14ac:dyDescent="0.2">
      <c r="A102" s="62" t="s">
        <v>474</v>
      </c>
      <c r="B102" s="50" t="s">
        <v>13</v>
      </c>
      <c r="C102" s="50" t="s">
        <v>38</v>
      </c>
      <c r="D102" s="50" t="s">
        <v>148</v>
      </c>
      <c r="E102" s="50" t="s">
        <v>12</v>
      </c>
      <c r="F102" s="51">
        <f>SUM(F103+F104)</f>
        <v>1516.7</v>
      </c>
      <c r="G102" s="51">
        <f t="shared" ref="G102:H102" si="9">SUM(G103+G104)</f>
        <v>0</v>
      </c>
      <c r="H102" s="63">
        <f t="shared" si="9"/>
        <v>0</v>
      </c>
    </row>
    <row r="103" spans="1:10" x14ac:dyDescent="0.2">
      <c r="A103" s="64" t="s">
        <v>225</v>
      </c>
      <c r="B103" s="52" t="s">
        <v>13</v>
      </c>
      <c r="C103" s="52" t="s">
        <v>38</v>
      </c>
      <c r="D103" s="52" t="s">
        <v>149</v>
      </c>
      <c r="E103" s="52" t="s">
        <v>39</v>
      </c>
      <c r="F103" s="47">
        <v>1164.9000000000001</v>
      </c>
      <c r="G103" s="47">
        <v>0</v>
      </c>
      <c r="H103" s="59">
        <v>0</v>
      </c>
    </row>
    <row r="104" spans="1:10" ht="33.75" x14ac:dyDescent="0.2">
      <c r="A104" s="64" t="s">
        <v>226</v>
      </c>
      <c r="B104" s="52" t="s">
        <v>13</v>
      </c>
      <c r="C104" s="52" t="s">
        <v>38</v>
      </c>
      <c r="D104" s="52" t="s">
        <v>149</v>
      </c>
      <c r="E104" s="52" t="s">
        <v>61</v>
      </c>
      <c r="F104" s="47">
        <v>351.8</v>
      </c>
      <c r="G104" s="47">
        <v>0</v>
      </c>
      <c r="H104" s="59">
        <v>0</v>
      </c>
    </row>
    <row r="105" spans="1:10" ht="22.5" x14ac:dyDescent="0.2">
      <c r="A105" s="62" t="s">
        <v>227</v>
      </c>
      <c r="B105" s="50" t="s">
        <v>13</v>
      </c>
      <c r="C105" s="50" t="s">
        <v>38</v>
      </c>
      <c r="D105" s="50" t="s">
        <v>148</v>
      </c>
      <c r="E105" s="50"/>
      <c r="F105" s="51">
        <f>F106+F107</f>
        <v>1516.7</v>
      </c>
      <c r="G105" s="51">
        <f t="shared" ref="G105:H105" si="10">G106+G107</f>
        <v>0</v>
      </c>
      <c r="H105" s="51">
        <f t="shared" si="10"/>
        <v>0</v>
      </c>
    </row>
    <row r="106" spans="1:10" x14ac:dyDescent="0.2">
      <c r="A106" s="64" t="s">
        <v>475</v>
      </c>
      <c r="B106" s="52" t="s">
        <v>13</v>
      </c>
      <c r="C106" s="52" t="s">
        <v>38</v>
      </c>
      <c r="D106" s="52" t="s">
        <v>149</v>
      </c>
      <c r="E106" s="52" t="s">
        <v>39</v>
      </c>
      <c r="F106" s="47">
        <v>1164.9000000000001</v>
      </c>
      <c r="G106" s="47">
        <v>0</v>
      </c>
      <c r="H106" s="59">
        <v>0</v>
      </c>
    </row>
    <row r="107" spans="1:10" ht="33.75" x14ac:dyDescent="0.2">
      <c r="A107" s="64" t="s">
        <v>467</v>
      </c>
      <c r="B107" s="52" t="s">
        <v>13</v>
      </c>
      <c r="C107" s="52" t="s">
        <v>38</v>
      </c>
      <c r="D107" s="52" t="s">
        <v>149</v>
      </c>
      <c r="E107" s="52" t="s">
        <v>61</v>
      </c>
      <c r="F107" s="47">
        <v>351.8</v>
      </c>
      <c r="G107" s="47">
        <v>0</v>
      </c>
      <c r="H107" s="59">
        <v>0</v>
      </c>
    </row>
    <row r="108" spans="1:10" x14ac:dyDescent="0.2">
      <c r="A108" s="55" t="s">
        <v>468</v>
      </c>
      <c r="B108" s="43" t="s">
        <v>13</v>
      </c>
      <c r="C108" s="43" t="s">
        <v>96</v>
      </c>
      <c r="D108" s="43" t="s">
        <v>150</v>
      </c>
      <c r="E108" s="53"/>
      <c r="F108" s="54">
        <f>F109</f>
        <v>1000</v>
      </c>
      <c r="G108" s="54">
        <f t="shared" ref="G108:H108" si="11">G109</f>
        <v>1000</v>
      </c>
      <c r="H108" s="65">
        <f t="shared" si="11"/>
        <v>1000</v>
      </c>
    </row>
    <row r="109" spans="1:10" ht="23.25" thickBot="1" x14ac:dyDescent="0.25">
      <c r="A109" s="66" t="s">
        <v>469</v>
      </c>
      <c r="B109" s="67" t="s">
        <v>13</v>
      </c>
      <c r="C109" s="67" t="s">
        <v>96</v>
      </c>
      <c r="D109" s="67" t="s">
        <v>150</v>
      </c>
      <c r="E109" s="67" t="s">
        <v>23</v>
      </c>
      <c r="F109" s="68">
        <v>1000</v>
      </c>
      <c r="G109" s="68">
        <v>1000</v>
      </c>
      <c r="H109" s="69">
        <v>1000</v>
      </c>
    </row>
    <row r="110" spans="1:10" ht="33.75" x14ac:dyDescent="0.2">
      <c r="A110" s="119" t="s">
        <v>79</v>
      </c>
      <c r="B110" s="120" t="s">
        <v>13</v>
      </c>
      <c r="C110" s="120" t="s">
        <v>78</v>
      </c>
      <c r="D110" s="120" t="s">
        <v>151</v>
      </c>
      <c r="E110" s="121"/>
      <c r="F110" s="122">
        <f>SUM(F111:F113)</f>
        <v>690.6</v>
      </c>
      <c r="G110" s="122">
        <f>SUM(G111:G113)</f>
        <v>300</v>
      </c>
      <c r="H110" s="123">
        <f>SUM(H111:H113)</f>
        <v>300</v>
      </c>
    </row>
    <row r="111" spans="1:10" ht="22.5" x14ac:dyDescent="0.2">
      <c r="A111" s="107" t="s">
        <v>90</v>
      </c>
      <c r="B111" s="108" t="s">
        <v>13</v>
      </c>
      <c r="C111" s="108" t="s">
        <v>36</v>
      </c>
      <c r="D111" s="108" t="s">
        <v>152</v>
      </c>
      <c r="E111" s="108" t="s">
        <v>39</v>
      </c>
      <c r="F111" s="109">
        <v>300</v>
      </c>
      <c r="G111" s="109">
        <v>0</v>
      </c>
      <c r="H111" s="110">
        <v>0</v>
      </c>
    </row>
    <row r="112" spans="1:10" ht="45" x14ac:dyDescent="0.2">
      <c r="A112" s="111" t="s">
        <v>81</v>
      </c>
      <c r="B112" s="108" t="s">
        <v>13</v>
      </c>
      <c r="C112" s="108" t="s">
        <v>36</v>
      </c>
      <c r="D112" s="108" t="s">
        <v>152</v>
      </c>
      <c r="E112" s="112" t="s">
        <v>61</v>
      </c>
      <c r="F112" s="113">
        <v>90.6</v>
      </c>
      <c r="G112" s="113">
        <v>0</v>
      </c>
      <c r="H112" s="114">
        <v>0</v>
      </c>
    </row>
    <row r="113" spans="1:8" ht="23.25" thickBot="1" x14ac:dyDescent="0.25">
      <c r="A113" s="115" t="s">
        <v>82</v>
      </c>
      <c r="B113" s="116" t="s">
        <v>13</v>
      </c>
      <c r="C113" s="116" t="s">
        <v>36</v>
      </c>
      <c r="D113" s="116" t="s">
        <v>153</v>
      </c>
      <c r="E113" s="116" t="s">
        <v>23</v>
      </c>
      <c r="F113" s="117">
        <v>300</v>
      </c>
      <c r="G113" s="117">
        <v>300</v>
      </c>
      <c r="H113" s="118">
        <v>300</v>
      </c>
    </row>
    <row r="114" spans="1:8" ht="45" x14ac:dyDescent="0.2">
      <c r="A114" s="131" t="s">
        <v>80</v>
      </c>
      <c r="B114" s="132" t="s">
        <v>13</v>
      </c>
      <c r="C114" s="132" t="s">
        <v>35</v>
      </c>
      <c r="D114" s="132" t="s">
        <v>154</v>
      </c>
      <c r="E114" s="132"/>
      <c r="F114" s="133">
        <f>SUM(F115:F115)</f>
        <v>1070.2619999999999</v>
      </c>
      <c r="G114" s="133">
        <f>SUM(G115:G115)</f>
        <v>200</v>
      </c>
      <c r="H114" s="134">
        <f>SUM(H115:H115)</f>
        <v>200</v>
      </c>
    </row>
    <row r="115" spans="1:8" ht="23.25" thickBot="1" x14ac:dyDescent="0.25">
      <c r="A115" s="127" t="s">
        <v>95</v>
      </c>
      <c r="B115" s="128" t="s">
        <v>13</v>
      </c>
      <c r="C115" s="128" t="s">
        <v>35</v>
      </c>
      <c r="D115" s="128" t="s">
        <v>123</v>
      </c>
      <c r="E115" s="128" t="s">
        <v>23</v>
      </c>
      <c r="F115" s="129">
        <v>1070.2619999999999</v>
      </c>
      <c r="G115" s="129">
        <v>200</v>
      </c>
      <c r="H115" s="130">
        <v>200</v>
      </c>
    </row>
    <row r="116" spans="1:8" ht="56.25" x14ac:dyDescent="0.2">
      <c r="A116" s="139" t="s">
        <v>109</v>
      </c>
      <c r="B116" s="140" t="s">
        <v>13</v>
      </c>
      <c r="C116" s="140" t="s">
        <v>49</v>
      </c>
      <c r="D116" s="140" t="s">
        <v>110</v>
      </c>
      <c r="E116" s="140" t="s">
        <v>23</v>
      </c>
      <c r="F116" s="141">
        <f>F117</f>
        <v>10</v>
      </c>
      <c r="G116" s="141">
        <f t="shared" ref="G116" si="12">G117</f>
        <v>10</v>
      </c>
      <c r="H116" s="142">
        <f>H117</f>
        <v>10</v>
      </c>
    </row>
    <row r="117" spans="1:8" ht="34.5" thickBot="1" x14ac:dyDescent="0.25">
      <c r="A117" s="135" t="s">
        <v>135</v>
      </c>
      <c r="B117" s="136" t="s">
        <v>13</v>
      </c>
      <c r="C117" s="136" t="s">
        <v>49</v>
      </c>
      <c r="D117" s="136" t="s">
        <v>134</v>
      </c>
      <c r="E117" s="136" t="s">
        <v>23</v>
      </c>
      <c r="F117" s="137">
        <v>10</v>
      </c>
      <c r="G117" s="137">
        <v>10</v>
      </c>
      <c r="H117" s="138">
        <v>10</v>
      </c>
    </row>
    <row r="118" spans="1:8" x14ac:dyDescent="0.2">
      <c r="A118" s="124" t="s">
        <v>42</v>
      </c>
      <c r="B118" s="125"/>
      <c r="C118" s="124"/>
      <c r="D118" s="124"/>
      <c r="E118" s="124"/>
      <c r="F118" s="126">
        <f>+F54+F11</f>
        <v>57965.861040000003</v>
      </c>
      <c r="G118" s="126">
        <f>+G54+G11</f>
        <v>50459.031999999999</v>
      </c>
      <c r="H118" s="126">
        <f>+H54+H11</f>
        <v>45816.22</v>
      </c>
    </row>
    <row r="119" spans="1:8" x14ac:dyDescent="0.2">
      <c r="A119" s="1" t="s">
        <v>63</v>
      </c>
      <c r="D119" s="1" t="s">
        <v>157</v>
      </c>
    </row>
  </sheetData>
  <autoFilter ref="A12:H118" xr:uid="{00000000-0009-0000-0000-000003000000}"/>
  <mergeCells count="10">
    <mergeCell ref="A8:A9"/>
    <mergeCell ref="B8:E8"/>
    <mergeCell ref="F8:F9"/>
    <mergeCell ref="G8:G9"/>
    <mergeCell ref="A6:H7"/>
    <mergeCell ref="F4:H4"/>
    <mergeCell ref="F1:H1"/>
    <mergeCell ref="F2:H2"/>
    <mergeCell ref="F3:H3"/>
    <mergeCell ref="H8:H9"/>
  </mergeCells>
  <phoneticPr fontId="7" type="noConversion"/>
  <pageMargins left="0.98425196850393704" right="0.39370078740157483" top="0.39370078740157483" bottom="0.39370078740157483" header="0.19685039370078741" footer="0.19685039370078741"/>
  <pageSetup paperSize="9" scale="62" fitToHeight="0" orientation="portrait" r:id="rId1"/>
  <headerFooter scaleWithDoc="0">
    <oddHeader xml:space="preserve">&amp;CСтр. №&amp;P из № &amp;N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J122"/>
  <sheetViews>
    <sheetView topLeftCell="A115" workbookViewId="0">
      <selection activeCell="D129" sqref="D129"/>
    </sheetView>
  </sheetViews>
  <sheetFormatPr defaultColWidth="8.85546875" defaultRowHeight="12.75" x14ac:dyDescent="0.2"/>
  <cols>
    <col min="1" max="1" width="34.28515625" customWidth="1"/>
    <col min="2" max="2" width="4.7109375" customWidth="1"/>
    <col min="3" max="3" width="5.5703125" customWidth="1"/>
    <col min="4" max="4" width="10.85546875" customWidth="1"/>
    <col min="5" max="5" width="4.7109375" customWidth="1"/>
    <col min="6" max="6" width="9.7109375" customWidth="1"/>
    <col min="7" max="7" width="15.7109375" customWidth="1"/>
    <col min="8" max="8" width="16.28515625" customWidth="1"/>
    <col min="9" max="33" width="15.7109375" customWidth="1"/>
  </cols>
  <sheetData>
    <row r="2" spans="1:8" x14ac:dyDescent="0.2">
      <c r="D2" s="195" t="s">
        <v>235</v>
      </c>
    </row>
    <row r="3" spans="1:8" x14ac:dyDescent="0.2">
      <c r="D3" s="195" t="s">
        <v>236</v>
      </c>
    </row>
    <row r="4" spans="1:8" x14ac:dyDescent="0.2">
      <c r="D4" s="195" t="s">
        <v>224</v>
      </c>
    </row>
    <row r="5" spans="1:8" ht="11.25" customHeight="1" x14ac:dyDescent="0.2">
      <c r="A5" s="196"/>
      <c r="B5" s="197"/>
      <c r="C5" s="197"/>
      <c r="D5" s="198" t="s">
        <v>444</v>
      </c>
      <c r="E5" s="197"/>
      <c r="F5" s="198"/>
    </row>
    <row r="6" spans="1:8" x14ac:dyDescent="0.2">
      <c r="A6" s="477" t="s">
        <v>307</v>
      </c>
      <c r="B6" s="477"/>
      <c r="C6" s="477"/>
      <c r="D6" s="477"/>
      <c r="E6" s="477"/>
      <c r="F6" s="477"/>
      <c r="G6" s="477"/>
      <c r="H6" s="477"/>
    </row>
    <row r="7" spans="1:8" ht="15.75" customHeight="1" x14ac:dyDescent="0.2">
      <c r="A7" s="477"/>
      <c r="B7" s="477"/>
      <c r="C7" s="477"/>
      <c r="D7" s="477"/>
      <c r="E7" s="477"/>
      <c r="F7" s="477"/>
      <c r="G7" s="477"/>
      <c r="H7" s="477"/>
    </row>
    <row r="8" spans="1:8" ht="15.75" customHeight="1" x14ac:dyDescent="0.2">
      <c r="A8" s="477"/>
      <c r="B8" s="477"/>
      <c r="C8" s="477"/>
      <c r="D8" s="477"/>
      <c r="E8" s="477"/>
      <c r="F8" s="477"/>
      <c r="G8" s="477"/>
      <c r="H8" s="477"/>
    </row>
    <row r="9" spans="1:8" ht="13.5" customHeight="1" x14ac:dyDescent="0.2">
      <c r="A9" s="199"/>
      <c r="B9" s="199"/>
      <c r="C9" s="195"/>
      <c r="D9" s="195"/>
      <c r="E9" s="195"/>
      <c r="F9" s="199" t="s">
        <v>237</v>
      </c>
    </row>
    <row r="10" spans="1:8" ht="12.75" customHeight="1" x14ac:dyDescent="0.2">
      <c r="A10" s="478" t="s">
        <v>11</v>
      </c>
      <c r="B10" s="480" t="s">
        <v>6</v>
      </c>
      <c r="C10" s="481"/>
      <c r="D10" s="481"/>
      <c r="E10" s="481"/>
      <c r="F10" s="478" t="s">
        <v>308</v>
      </c>
      <c r="G10" s="478" t="s">
        <v>309</v>
      </c>
      <c r="H10" s="478" t="s">
        <v>310</v>
      </c>
    </row>
    <row r="11" spans="1:8" ht="18.600000000000001" customHeight="1" x14ac:dyDescent="0.2">
      <c r="A11" s="479"/>
      <c r="B11" s="200" t="s">
        <v>7</v>
      </c>
      <c r="C11" s="200" t="s">
        <v>10</v>
      </c>
      <c r="D11" s="200" t="s">
        <v>9</v>
      </c>
      <c r="E11" s="200" t="s">
        <v>8</v>
      </c>
      <c r="F11" s="479"/>
      <c r="G11" s="479"/>
      <c r="H11" s="479"/>
    </row>
    <row r="12" spans="1:8" x14ac:dyDescent="0.2">
      <c r="A12" s="201" t="s">
        <v>0</v>
      </c>
      <c r="B12" s="201" t="s">
        <v>1</v>
      </c>
      <c r="C12" s="201" t="s">
        <v>2</v>
      </c>
      <c r="D12" s="201" t="s">
        <v>5</v>
      </c>
      <c r="E12" s="201" t="s">
        <v>3</v>
      </c>
      <c r="F12" s="201" t="s">
        <v>4</v>
      </c>
      <c r="G12" s="201" t="s">
        <v>238</v>
      </c>
      <c r="H12" s="201" t="s">
        <v>239</v>
      </c>
    </row>
    <row r="13" spans="1:8" x14ac:dyDescent="0.2">
      <c r="A13" s="201" t="s">
        <v>42</v>
      </c>
      <c r="B13" s="201"/>
      <c r="C13" s="201"/>
      <c r="D13" s="201"/>
      <c r="E13" s="201"/>
      <c r="F13" s="202">
        <f>F14+F100</f>
        <v>57965.86</v>
      </c>
      <c r="G13" s="202">
        <f>G14+G100</f>
        <v>50459.030000000006</v>
      </c>
      <c r="H13" s="202">
        <f>H14+H100</f>
        <v>45816.22</v>
      </c>
    </row>
    <row r="14" spans="1:8" ht="60" x14ac:dyDescent="0.2">
      <c r="A14" s="203" t="s">
        <v>240</v>
      </c>
      <c r="B14" s="204" t="s">
        <v>13</v>
      </c>
      <c r="C14" s="204" t="s">
        <v>12</v>
      </c>
      <c r="D14" s="204" t="s">
        <v>12</v>
      </c>
      <c r="E14" s="204" t="s">
        <v>12</v>
      </c>
      <c r="F14" s="205">
        <f>+F15+F49+F55+F66+F86+F91+F45</f>
        <v>46895.92</v>
      </c>
      <c r="G14" s="205">
        <f>+G15+G49+G55+G66+G86+G91+G45</f>
        <v>42528.990000000005</v>
      </c>
      <c r="H14" s="205">
        <f>+H15+H49+H55+H66+H86+H91+H45</f>
        <v>37583.64</v>
      </c>
    </row>
    <row r="15" spans="1:8" x14ac:dyDescent="0.2">
      <c r="A15" s="206" t="s">
        <v>15</v>
      </c>
      <c r="B15" s="204" t="s">
        <v>13</v>
      </c>
      <c r="C15" s="204" t="s">
        <v>14</v>
      </c>
      <c r="D15" s="204" t="s">
        <v>12</v>
      </c>
      <c r="E15" s="204" t="s">
        <v>12</v>
      </c>
      <c r="F15" s="207">
        <f>+F16+F18+F35+F39+F42</f>
        <v>16889.150000000001</v>
      </c>
      <c r="G15" s="207">
        <f>+G16+G18+G35+G39+G42</f>
        <v>16813.32</v>
      </c>
      <c r="H15" s="207">
        <f>+H16+H18+H35+H39+H42</f>
        <v>17044.32</v>
      </c>
    </row>
    <row r="16" spans="1:8" ht="56.25" x14ac:dyDescent="0.2">
      <c r="A16" s="206" t="s">
        <v>17</v>
      </c>
      <c r="B16" s="204" t="s">
        <v>13</v>
      </c>
      <c r="C16" s="204" t="s">
        <v>16</v>
      </c>
      <c r="D16" s="204" t="s">
        <v>52</v>
      </c>
      <c r="E16" s="204" t="s">
        <v>12</v>
      </c>
      <c r="F16" s="207">
        <f>+F17</f>
        <v>200</v>
      </c>
      <c r="G16" s="207">
        <f>+G17</f>
        <v>200</v>
      </c>
      <c r="H16" s="207">
        <f>+H17</f>
        <v>300</v>
      </c>
    </row>
    <row r="17" spans="1:8" ht="56.25" x14ac:dyDescent="0.2">
      <c r="A17" s="208" t="s">
        <v>19</v>
      </c>
      <c r="B17" s="209" t="s">
        <v>13</v>
      </c>
      <c r="C17" s="209" t="s">
        <v>16</v>
      </c>
      <c r="D17" s="209" t="s">
        <v>51</v>
      </c>
      <c r="E17" s="209" t="s">
        <v>18</v>
      </c>
      <c r="F17" s="210">
        <v>200</v>
      </c>
      <c r="G17" s="210">
        <v>200</v>
      </c>
      <c r="H17" s="210">
        <v>300</v>
      </c>
    </row>
    <row r="18" spans="1:8" ht="67.5" x14ac:dyDescent="0.2">
      <c r="A18" s="211" t="s">
        <v>21</v>
      </c>
      <c r="B18" s="212" t="s">
        <v>13</v>
      </c>
      <c r="C18" s="212" t="s">
        <v>20</v>
      </c>
      <c r="D18" s="212" t="s">
        <v>52</v>
      </c>
      <c r="E18" s="212" t="s">
        <v>12</v>
      </c>
      <c r="F18" s="213">
        <f>SUM(F19:F34)</f>
        <v>15066.52</v>
      </c>
      <c r="G18" s="213">
        <f>SUM(G19:G34)</f>
        <v>15213.32</v>
      </c>
      <c r="H18" s="213">
        <f>SUM(H19:H34)</f>
        <v>15344.32</v>
      </c>
    </row>
    <row r="19" spans="1:8" ht="22.5" x14ac:dyDescent="0.2">
      <c r="A19" s="214" t="s">
        <v>59</v>
      </c>
      <c r="B19" s="215" t="s">
        <v>13</v>
      </c>
      <c r="C19" s="215" t="s">
        <v>20</v>
      </c>
      <c r="D19" s="215" t="s">
        <v>53</v>
      </c>
      <c r="E19" s="215" t="s">
        <v>22</v>
      </c>
      <c r="F19" s="216">
        <v>6900</v>
      </c>
      <c r="G19" s="216">
        <v>6900</v>
      </c>
      <c r="H19" s="216">
        <v>6900</v>
      </c>
    </row>
    <row r="20" spans="1:8" ht="36" customHeight="1" x14ac:dyDescent="0.2">
      <c r="A20" s="214" t="s">
        <v>241</v>
      </c>
      <c r="B20" s="215" t="s">
        <v>13</v>
      </c>
      <c r="C20" s="215" t="s">
        <v>20</v>
      </c>
      <c r="D20" s="215" t="s">
        <v>53</v>
      </c>
      <c r="E20" s="215" t="s">
        <v>62</v>
      </c>
      <c r="F20" s="216">
        <v>2100</v>
      </c>
      <c r="G20" s="216">
        <v>2083.8000000000002</v>
      </c>
      <c r="H20" s="216">
        <v>2083.8000000000002</v>
      </c>
    </row>
    <row r="21" spans="1:8" ht="22.5" x14ac:dyDescent="0.2">
      <c r="A21" s="214" t="s">
        <v>59</v>
      </c>
      <c r="B21" s="215" t="s">
        <v>13</v>
      </c>
      <c r="C21" s="215" t="s">
        <v>20</v>
      </c>
      <c r="D21" s="215" t="s">
        <v>83</v>
      </c>
      <c r="E21" s="215" t="s">
        <v>22</v>
      </c>
      <c r="F21" s="216">
        <v>1400</v>
      </c>
      <c r="G21" s="216">
        <v>1500</v>
      </c>
      <c r="H21" s="216">
        <v>1600</v>
      </c>
    </row>
    <row r="22" spans="1:8" ht="45" x14ac:dyDescent="0.2">
      <c r="A22" s="214" t="s">
        <v>241</v>
      </c>
      <c r="B22" s="215" t="s">
        <v>13</v>
      </c>
      <c r="C22" s="215" t="s">
        <v>20</v>
      </c>
      <c r="D22" s="215" t="s">
        <v>83</v>
      </c>
      <c r="E22" s="215" t="s">
        <v>62</v>
      </c>
      <c r="F22" s="216">
        <v>423</v>
      </c>
      <c r="G22" s="216">
        <v>453</v>
      </c>
      <c r="H22" s="216">
        <v>484</v>
      </c>
    </row>
    <row r="23" spans="1:8" ht="22.5" x14ac:dyDescent="0.2">
      <c r="A23" s="214" t="s">
        <v>59</v>
      </c>
      <c r="B23" s="215" t="s">
        <v>13</v>
      </c>
      <c r="C23" s="215" t="s">
        <v>20</v>
      </c>
      <c r="D23" s="215" t="s">
        <v>54</v>
      </c>
      <c r="E23" s="215" t="s">
        <v>22</v>
      </c>
      <c r="F23" s="217">
        <v>1002</v>
      </c>
      <c r="G23" s="217">
        <v>1043</v>
      </c>
      <c r="H23" s="217">
        <v>1043</v>
      </c>
    </row>
    <row r="24" spans="1:8" ht="45" x14ac:dyDescent="0.2">
      <c r="A24" s="214" t="s">
        <v>241</v>
      </c>
      <c r="B24" s="215" t="s">
        <v>13</v>
      </c>
      <c r="C24" s="215" t="s">
        <v>20</v>
      </c>
      <c r="D24" s="215" t="s">
        <v>54</v>
      </c>
      <c r="E24" s="215" t="s">
        <v>62</v>
      </c>
      <c r="F24" s="217">
        <v>303</v>
      </c>
      <c r="G24" s="217">
        <v>315</v>
      </c>
      <c r="H24" s="217">
        <v>315</v>
      </c>
    </row>
    <row r="25" spans="1:8" ht="45" x14ac:dyDescent="0.2">
      <c r="A25" s="214" t="s">
        <v>84</v>
      </c>
      <c r="B25" s="215" t="s">
        <v>13</v>
      </c>
      <c r="C25" s="215" t="s">
        <v>20</v>
      </c>
      <c r="D25" s="215" t="s">
        <v>54</v>
      </c>
      <c r="E25" s="215" t="s">
        <v>85</v>
      </c>
      <c r="F25" s="217">
        <v>15</v>
      </c>
      <c r="G25" s="217">
        <v>15</v>
      </c>
      <c r="H25" s="217">
        <v>15</v>
      </c>
    </row>
    <row r="26" spans="1:8" ht="33.75" x14ac:dyDescent="0.2">
      <c r="A26" s="214" t="s">
        <v>24</v>
      </c>
      <c r="B26" s="215" t="s">
        <v>13</v>
      </c>
      <c r="C26" s="215" t="s">
        <v>20</v>
      </c>
      <c r="D26" s="215" t="s">
        <v>54</v>
      </c>
      <c r="E26" s="215" t="s">
        <v>23</v>
      </c>
      <c r="F26" s="216">
        <v>1550</v>
      </c>
      <c r="G26" s="216">
        <v>1550</v>
      </c>
      <c r="H26" s="216">
        <v>1550</v>
      </c>
    </row>
    <row r="27" spans="1:8" ht="33.75" x14ac:dyDescent="0.2">
      <c r="A27" s="214" t="s">
        <v>24</v>
      </c>
      <c r="B27" s="215" t="s">
        <v>13</v>
      </c>
      <c r="C27" s="215" t="s">
        <v>20</v>
      </c>
      <c r="D27" s="215" t="s">
        <v>54</v>
      </c>
      <c r="E27" s="215" t="s">
        <v>23</v>
      </c>
      <c r="F27" s="216">
        <v>450</v>
      </c>
      <c r="G27" s="216">
        <v>450</v>
      </c>
      <c r="H27" s="216">
        <v>450</v>
      </c>
    </row>
    <row r="28" spans="1:8" ht="33.75" x14ac:dyDescent="0.2">
      <c r="A28" s="214" t="s">
        <v>65</v>
      </c>
      <c r="B28" s="215" t="s">
        <v>13</v>
      </c>
      <c r="C28" s="215" t="s">
        <v>20</v>
      </c>
      <c r="D28" s="215" t="s">
        <v>54</v>
      </c>
      <c r="E28" s="218" t="s">
        <v>67</v>
      </c>
      <c r="F28" s="219">
        <v>600</v>
      </c>
      <c r="G28" s="219">
        <v>600</v>
      </c>
      <c r="H28" s="219">
        <v>600</v>
      </c>
    </row>
    <row r="29" spans="1:8" ht="33.75" x14ac:dyDescent="0.2">
      <c r="A29" s="220" t="s">
        <v>24</v>
      </c>
      <c r="B29" s="221" t="s">
        <v>13</v>
      </c>
      <c r="C29" s="221" t="s">
        <v>20</v>
      </c>
      <c r="D29" s="221" t="s">
        <v>114</v>
      </c>
      <c r="E29" s="222" t="s">
        <v>23</v>
      </c>
      <c r="F29" s="223">
        <v>3.52</v>
      </c>
      <c r="G29" s="223">
        <v>3.52</v>
      </c>
      <c r="H29" s="223">
        <v>3.52</v>
      </c>
    </row>
    <row r="30" spans="1:8" x14ac:dyDescent="0.2">
      <c r="A30" s="214" t="s">
        <v>86</v>
      </c>
      <c r="B30" s="215" t="s">
        <v>13</v>
      </c>
      <c r="C30" s="215" t="s">
        <v>20</v>
      </c>
      <c r="D30" s="215" t="s">
        <v>54</v>
      </c>
      <c r="E30" s="218" t="s">
        <v>87</v>
      </c>
      <c r="F30" s="219">
        <v>50</v>
      </c>
      <c r="G30" s="219">
        <v>50</v>
      </c>
      <c r="H30" s="219">
        <v>50</v>
      </c>
    </row>
    <row r="31" spans="1:8" x14ac:dyDescent="0.2">
      <c r="A31" s="214" t="s">
        <v>64</v>
      </c>
      <c r="B31" s="215" t="s">
        <v>13</v>
      </c>
      <c r="C31" s="215" t="s">
        <v>20</v>
      </c>
      <c r="D31" s="215" t="s">
        <v>54</v>
      </c>
      <c r="E31" s="218" t="s">
        <v>68</v>
      </c>
      <c r="F31" s="219">
        <v>50</v>
      </c>
      <c r="G31" s="219">
        <v>50</v>
      </c>
      <c r="H31" s="219">
        <v>50</v>
      </c>
    </row>
    <row r="32" spans="1:8" x14ac:dyDescent="0.2">
      <c r="A32" s="214" t="s">
        <v>66</v>
      </c>
      <c r="B32" s="215" t="s">
        <v>13</v>
      </c>
      <c r="C32" s="215" t="s">
        <v>20</v>
      </c>
      <c r="D32" s="215" t="s">
        <v>54</v>
      </c>
      <c r="E32" s="218" t="s">
        <v>69</v>
      </c>
      <c r="F32" s="219">
        <v>50</v>
      </c>
      <c r="G32" s="219">
        <v>50</v>
      </c>
      <c r="H32" s="219">
        <v>50</v>
      </c>
    </row>
    <row r="33" spans="1:8" ht="33.75" x14ac:dyDescent="0.2">
      <c r="A33" s="214" t="s">
        <v>24</v>
      </c>
      <c r="B33" s="218" t="s">
        <v>13</v>
      </c>
      <c r="C33" s="218" t="s">
        <v>20</v>
      </c>
      <c r="D33" s="218" t="s">
        <v>88</v>
      </c>
      <c r="E33" s="218" t="s">
        <v>23</v>
      </c>
      <c r="F33" s="219">
        <v>70</v>
      </c>
      <c r="G33" s="219">
        <v>50</v>
      </c>
      <c r="H33" s="219">
        <v>50</v>
      </c>
    </row>
    <row r="34" spans="1:8" ht="33.75" x14ac:dyDescent="0.2">
      <c r="A34" s="214" t="s">
        <v>24</v>
      </c>
      <c r="B34" s="218" t="s">
        <v>13</v>
      </c>
      <c r="C34" s="218" t="s">
        <v>20</v>
      </c>
      <c r="D34" s="218" t="s">
        <v>89</v>
      </c>
      <c r="E34" s="218" t="s">
        <v>23</v>
      </c>
      <c r="F34" s="219">
        <v>100</v>
      </c>
      <c r="G34" s="219">
        <v>100</v>
      </c>
      <c r="H34" s="219">
        <v>100</v>
      </c>
    </row>
    <row r="35" spans="1:8" x14ac:dyDescent="0.2">
      <c r="A35" s="224" t="s">
        <v>102</v>
      </c>
      <c r="B35" s="225" t="s">
        <v>13</v>
      </c>
      <c r="C35" s="225" t="s">
        <v>103</v>
      </c>
      <c r="D35" s="225"/>
      <c r="E35" s="225"/>
      <c r="F35" s="226">
        <f>F36+F37+F38</f>
        <v>222.63</v>
      </c>
      <c r="G35" s="226">
        <f t="shared" ref="G35:H35" si="0">G36+G37+G38</f>
        <v>0</v>
      </c>
      <c r="H35" s="226">
        <f t="shared" si="0"/>
        <v>0</v>
      </c>
    </row>
    <row r="36" spans="1:8" x14ac:dyDescent="0.2">
      <c r="A36" s="227" t="s">
        <v>102</v>
      </c>
      <c r="B36" s="228"/>
      <c r="C36" s="218" t="s">
        <v>103</v>
      </c>
      <c r="D36" s="218" t="s">
        <v>104</v>
      </c>
      <c r="E36" s="218" t="s">
        <v>105</v>
      </c>
      <c r="F36" s="223">
        <v>128</v>
      </c>
      <c r="G36" s="223">
        <v>0</v>
      </c>
      <c r="H36" s="223">
        <v>0</v>
      </c>
    </row>
    <row r="37" spans="1:8" x14ac:dyDescent="0.2">
      <c r="A37" s="227" t="s">
        <v>102</v>
      </c>
      <c r="B37" s="222" t="s">
        <v>13</v>
      </c>
      <c r="C37" s="218" t="s">
        <v>103</v>
      </c>
      <c r="D37" s="218" t="s">
        <v>106</v>
      </c>
      <c r="E37" s="218" t="s">
        <v>105</v>
      </c>
      <c r="F37" s="229" t="s">
        <v>436</v>
      </c>
      <c r="G37" s="223">
        <v>0</v>
      </c>
      <c r="H37" s="223">
        <v>0</v>
      </c>
    </row>
    <row r="38" spans="1:8" x14ac:dyDescent="0.2">
      <c r="A38" s="227" t="s">
        <v>102</v>
      </c>
      <c r="B38" s="222"/>
      <c r="C38" s="218" t="s">
        <v>103</v>
      </c>
      <c r="D38" s="218" t="s">
        <v>107</v>
      </c>
      <c r="E38" s="218" t="s">
        <v>105</v>
      </c>
      <c r="F38" s="229" t="s">
        <v>437</v>
      </c>
      <c r="G38" s="223">
        <v>0</v>
      </c>
      <c r="H38" s="223">
        <v>0</v>
      </c>
    </row>
    <row r="39" spans="1:8" x14ac:dyDescent="0.2">
      <c r="A39" s="224" t="s">
        <v>27</v>
      </c>
      <c r="B39" s="225" t="s">
        <v>13</v>
      </c>
      <c r="C39" s="225" t="s">
        <v>26</v>
      </c>
      <c r="D39" s="225" t="s">
        <v>12</v>
      </c>
      <c r="E39" s="225" t="s">
        <v>12</v>
      </c>
      <c r="F39" s="226">
        <f>F40</f>
        <v>1000</v>
      </c>
      <c r="G39" s="226">
        <f t="shared" ref="G39:H39" si="1">G40</f>
        <v>1000</v>
      </c>
      <c r="H39" s="226">
        <f t="shared" si="1"/>
        <v>1000</v>
      </c>
    </row>
    <row r="40" spans="1:8" x14ac:dyDescent="0.2">
      <c r="A40" s="206" t="s">
        <v>25</v>
      </c>
      <c r="B40" s="204" t="s">
        <v>13</v>
      </c>
      <c r="C40" s="204" t="s">
        <v>26</v>
      </c>
      <c r="D40" s="204" t="s">
        <v>55</v>
      </c>
      <c r="E40" s="204" t="s">
        <v>12</v>
      </c>
      <c r="F40" s="207">
        <f>F41</f>
        <v>1000</v>
      </c>
      <c r="G40" s="207">
        <f t="shared" ref="G40:H40" si="2">G41</f>
        <v>1000</v>
      </c>
      <c r="H40" s="207">
        <f t="shared" si="2"/>
        <v>1000</v>
      </c>
    </row>
    <row r="41" spans="1:8" x14ac:dyDescent="0.2">
      <c r="A41" s="208" t="s">
        <v>29</v>
      </c>
      <c r="B41" s="209" t="s">
        <v>13</v>
      </c>
      <c r="C41" s="209" t="s">
        <v>26</v>
      </c>
      <c r="D41" s="209" t="s">
        <v>56</v>
      </c>
      <c r="E41" s="209" t="s">
        <v>28</v>
      </c>
      <c r="F41" s="210">
        <v>1000</v>
      </c>
      <c r="G41" s="210">
        <v>1000</v>
      </c>
      <c r="H41" s="210">
        <v>1000</v>
      </c>
    </row>
    <row r="42" spans="1:8" x14ac:dyDescent="0.2">
      <c r="A42" s="206" t="s">
        <v>31</v>
      </c>
      <c r="B42" s="204" t="s">
        <v>13</v>
      </c>
      <c r="C42" s="204" t="s">
        <v>30</v>
      </c>
      <c r="D42" s="204" t="s">
        <v>12</v>
      </c>
      <c r="E42" s="204" t="s">
        <v>12</v>
      </c>
      <c r="F42" s="207">
        <f>+F43</f>
        <v>400</v>
      </c>
      <c r="G42" s="207">
        <f>+G43</f>
        <v>400</v>
      </c>
      <c r="H42" s="207">
        <f>+H43</f>
        <v>400</v>
      </c>
    </row>
    <row r="43" spans="1:8" x14ac:dyDescent="0.2">
      <c r="A43" s="211" t="s">
        <v>25</v>
      </c>
      <c r="B43" s="212" t="s">
        <v>13</v>
      </c>
      <c r="C43" s="212" t="s">
        <v>30</v>
      </c>
      <c r="D43" s="212" t="s">
        <v>55</v>
      </c>
      <c r="E43" s="212" t="s">
        <v>12</v>
      </c>
      <c r="F43" s="213">
        <f>SUM(F44:F44)</f>
        <v>400</v>
      </c>
      <c r="G43" s="213">
        <f>SUM(G44:G44)</f>
        <v>400</v>
      </c>
      <c r="H43" s="213">
        <f>SUM(H44:H44)</f>
        <v>400</v>
      </c>
    </row>
    <row r="44" spans="1:8" ht="33.75" x14ac:dyDescent="0.2">
      <c r="A44" s="214" t="s">
        <v>24</v>
      </c>
      <c r="B44" s="215" t="s">
        <v>13</v>
      </c>
      <c r="C44" s="215" t="s">
        <v>30</v>
      </c>
      <c r="D44" s="215" t="s">
        <v>74</v>
      </c>
      <c r="E44" s="215" t="s">
        <v>23</v>
      </c>
      <c r="F44" s="216">
        <v>400</v>
      </c>
      <c r="G44" s="216">
        <v>400</v>
      </c>
      <c r="H44" s="216">
        <v>400</v>
      </c>
    </row>
    <row r="45" spans="1:8" x14ac:dyDescent="0.2">
      <c r="A45" s="230" t="s">
        <v>71</v>
      </c>
      <c r="B45" s="231" t="s">
        <v>13</v>
      </c>
      <c r="C45" s="231" t="s">
        <v>242</v>
      </c>
      <c r="D45" s="231"/>
      <c r="E45" s="231"/>
      <c r="F45" s="232">
        <f t="shared" ref="F45:H45" si="3">+F46</f>
        <v>271.60000000000002</v>
      </c>
      <c r="G45" s="232">
        <f t="shared" si="3"/>
        <v>285.8</v>
      </c>
      <c r="H45" s="232">
        <f t="shared" si="3"/>
        <v>0</v>
      </c>
    </row>
    <row r="46" spans="1:8" ht="22.5" x14ac:dyDescent="0.2">
      <c r="A46" s="230" t="s">
        <v>243</v>
      </c>
      <c r="B46" s="231" t="s">
        <v>13</v>
      </c>
      <c r="C46" s="231" t="s">
        <v>72</v>
      </c>
      <c r="D46" s="231"/>
      <c r="E46" s="231"/>
      <c r="F46" s="232">
        <f>F47+F48</f>
        <v>271.60000000000002</v>
      </c>
      <c r="G46" s="232">
        <f t="shared" ref="G46:H46" si="4">G47+G48</f>
        <v>285.8</v>
      </c>
      <c r="H46" s="232">
        <f t="shared" si="4"/>
        <v>0</v>
      </c>
    </row>
    <row r="47" spans="1:8" ht="24" customHeight="1" x14ac:dyDescent="0.2">
      <c r="A47" s="214" t="s">
        <v>59</v>
      </c>
      <c r="B47" s="215" t="s">
        <v>13</v>
      </c>
      <c r="C47" s="215" t="s">
        <v>72</v>
      </c>
      <c r="D47" s="215" t="s">
        <v>73</v>
      </c>
      <c r="E47" s="215" t="s">
        <v>22</v>
      </c>
      <c r="F47" s="219">
        <v>208.6</v>
      </c>
      <c r="G47" s="219">
        <v>219.51</v>
      </c>
      <c r="H47" s="219">
        <v>0</v>
      </c>
    </row>
    <row r="48" spans="1:8" ht="33" customHeight="1" x14ac:dyDescent="0.2">
      <c r="A48" s="214" t="s">
        <v>241</v>
      </c>
      <c r="B48" s="215" t="s">
        <v>13</v>
      </c>
      <c r="C48" s="215" t="s">
        <v>72</v>
      </c>
      <c r="D48" s="215" t="s">
        <v>73</v>
      </c>
      <c r="E48" s="215" t="s">
        <v>62</v>
      </c>
      <c r="F48" s="219">
        <v>63</v>
      </c>
      <c r="G48" s="219">
        <v>66.290000000000006</v>
      </c>
      <c r="H48" s="219">
        <v>0</v>
      </c>
    </row>
    <row r="49" spans="1:10" ht="22.5" x14ac:dyDescent="0.2">
      <c r="A49" s="211" t="s">
        <v>244</v>
      </c>
      <c r="B49" s="212" t="s">
        <v>13</v>
      </c>
      <c r="C49" s="212" t="s">
        <v>48</v>
      </c>
      <c r="D49" s="212" t="s">
        <v>245</v>
      </c>
      <c r="E49" s="212" t="s">
        <v>12</v>
      </c>
      <c r="F49" s="213">
        <f>+F50+F52</f>
        <v>270</v>
      </c>
      <c r="G49" s="213">
        <f>+G50+G52</f>
        <v>270</v>
      </c>
      <c r="H49" s="213">
        <f>+H50+H52</f>
        <v>270</v>
      </c>
    </row>
    <row r="50" spans="1:10" ht="45" x14ac:dyDescent="0.2">
      <c r="A50" s="206" t="s">
        <v>246</v>
      </c>
      <c r="B50" s="204" t="s">
        <v>13</v>
      </c>
      <c r="C50" s="204" t="s">
        <v>32</v>
      </c>
      <c r="D50" s="204" t="s">
        <v>245</v>
      </c>
      <c r="E50" s="204" t="s">
        <v>12</v>
      </c>
      <c r="F50" s="207">
        <f>SUM(F51)</f>
        <v>60</v>
      </c>
      <c r="G50" s="207">
        <f t="shared" ref="G50:H50" si="5">SUM(G51)</f>
        <v>60</v>
      </c>
      <c r="H50" s="207">
        <f t="shared" si="5"/>
        <v>60</v>
      </c>
      <c r="J50" s="258"/>
    </row>
    <row r="51" spans="1:10" ht="33.75" x14ac:dyDescent="0.2">
      <c r="A51" s="214" t="s">
        <v>24</v>
      </c>
      <c r="B51" s="215" t="s">
        <v>13</v>
      </c>
      <c r="C51" s="215" t="s">
        <v>32</v>
      </c>
      <c r="D51" s="215" t="s">
        <v>247</v>
      </c>
      <c r="E51" s="215" t="s">
        <v>23</v>
      </c>
      <c r="F51" s="216">
        <v>60</v>
      </c>
      <c r="G51" s="216">
        <v>60</v>
      </c>
      <c r="H51" s="216">
        <v>60</v>
      </c>
    </row>
    <row r="52" spans="1:10" x14ac:dyDescent="0.2">
      <c r="A52" s="211" t="s">
        <v>248</v>
      </c>
      <c r="B52" s="212" t="s">
        <v>13</v>
      </c>
      <c r="C52" s="212" t="s">
        <v>91</v>
      </c>
      <c r="D52" s="212" t="s">
        <v>245</v>
      </c>
      <c r="E52" s="212" t="s">
        <v>12</v>
      </c>
      <c r="F52" s="213">
        <f>F53+F54</f>
        <v>210</v>
      </c>
      <c r="G52" s="213">
        <f t="shared" ref="G52:H52" si="6">G53+G54</f>
        <v>210</v>
      </c>
      <c r="H52" s="213">
        <f t="shared" si="6"/>
        <v>210</v>
      </c>
    </row>
    <row r="53" spans="1:10" ht="33.75" x14ac:dyDescent="0.2">
      <c r="A53" s="208" t="s">
        <v>24</v>
      </c>
      <c r="B53" s="209" t="s">
        <v>13</v>
      </c>
      <c r="C53" s="209" t="s">
        <v>91</v>
      </c>
      <c r="D53" s="209" t="s">
        <v>249</v>
      </c>
      <c r="E53" s="209" t="s">
        <v>23</v>
      </c>
      <c r="F53" s="210">
        <v>200</v>
      </c>
      <c r="G53" s="210">
        <v>200</v>
      </c>
      <c r="H53" s="210">
        <v>200</v>
      </c>
    </row>
    <row r="54" spans="1:10" ht="33.75" x14ac:dyDescent="0.2">
      <c r="A54" s="214" t="s">
        <v>24</v>
      </c>
      <c r="B54" s="215" t="s">
        <v>13</v>
      </c>
      <c r="C54" s="215" t="s">
        <v>91</v>
      </c>
      <c r="D54" s="215" t="s">
        <v>250</v>
      </c>
      <c r="E54" s="215" t="s">
        <v>23</v>
      </c>
      <c r="F54" s="216">
        <v>10</v>
      </c>
      <c r="G54" s="216">
        <v>10</v>
      </c>
      <c r="H54" s="216">
        <v>10</v>
      </c>
    </row>
    <row r="55" spans="1:10" x14ac:dyDescent="0.2">
      <c r="A55" s="211" t="s">
        <v>251</v>
      </c>
      <c r="B55" s="212" t="s">
        <v>13</v>
      </c>
      <c r="C55" s="212" t="s">
        <v>252</v>
      </c>
      <c r="D55" s="212" t="s">
        <v>253</v>
      </c>
      <c r="E55" s="212" t="s">
        <v>12</v>
      </c>
      <c r="F55" s="213">
        <f>+F56+F63</f>
        <v>6501.59</v>
      </c>
      <c r="G55" s="213">
        <f>+G56+G63</f>
        <v>7652.0399999999991</v>
      </c>
      <c r="H55" s="213">
        <f>+H56+H63</f>
        <v>5833.46</v>
      </c>
    </row>
    <row r="56" spans="1:10" ht="22.5" x14ac:dyDescent="0.2">
      <c r="A56" s="211" t="s">
        <v>254</v>
      </c>
      <c r="B56" s="212" t="s">
        <v>13</v>
      </c>
      <c r="C56" s="212" t="s">
        <v>49</v>
      </c>
      <c r="D56" s="212" t="s">
        <v>255</v>
      </c>
      <c r="E56" s="212" t="s">
        <v>12</v>
      </c>
      <c r="F56" s="213">
        <f>SUM(F57:F62)</f>
        <v>5996.59</v>
      </c>
      <c r="G56" s="213">
        <f>SUM(G57:G62)</f>
        <v>7347.0399999999991</v>
      </c>
      <c r="H56" s="213">
        <f>SUM(H57:H62)</f>
        <v>5528.46</v>
      </c>
    </row>
    <row r="57" spans="1:10" ht="33.75" x14ac:dyDescent="0.2">
      <c r="A57" s="214" t="s">
        <v>24</v>
      </c>
      <c r="B57" s="215" t="s">
        <v>13</v>
      </c>
      <c r="C57" s="233" t="s">
        <v>49</v>
      </c>
      <c r="D57" s="233" t="s">
        <v>256</v>
      </c>
      <c r="E57" s="233" t="s">
        <v>23</v>
      </c>
      <c r="F57" s="263">
        <v>4236</v>
      </c>
      <c r="G57" s="263">
        <v>5325.44</v>
      </c>
      <c r="H57" s="266">
        <v>5418.46</v>
      </c>
    </row>
    <row r="58" spans="1:10" ht="33.75" x14ac:dyDescent="0.2">
      <c r="A58" s="220" t="s">
        <v>24</v>
      </c>
      <c r="B58" s="221" t="s">
        <v>13</v>
      </c>
      <c r="C58" s="221" t="s">
        <v>49</v>
      </c>
      <c r="D58" s="221" t="s">
        <v>256</v>
      </c>
      <c r="E58" s="221" t="s">
        <v>23</v>
      </c>
      <c r="F58" s="234">
        <v>775.7</v>
      </c>
      <c r="G58" s="234">
        <v>0</v>
      </c>
      <c r="H58" s="234">
        <v>0</v>
      </c>
    </row>
    <row r="59" spans="1:10" ht="33.75" x14ac:dyDescent="0.2">
      <c r="A59" s="214" t="s">
        <v>24</v>
      </c>
      <c r="B59" s="215" t="s">
        <v>13</v>
      </c>
      <c r="C59" s="215" t="s">
        <v>49</v>
      </c>
      <c r="D59" s="215" t="s">
        <v>257</v>
      </c>
      <c r="E59" s="215" t="s">
        <v>23</v>
      </c>
      <c r="F59" s="216">
        <v>0</v>
      </c>
      <c r="G59" s="216">
        <v>1411.6</v>
      </c>
      <c r="H59" s="234">
        <v>0</v>
      </c>
    </row>
    <row r="60" spans="1:10" ht="33.75" x14ac:dyDescent="0.2">
      <c r="A60" s="214" t="s">
        <v>24</v>
      </c>
      <c r="B60" s="215" t="s">
        <v>13</v>
      </c>
      <c r="C60" s="215" t="s">
        <v>49</v>
      </c>
      <c r="D60" s="215" t="s">
        <v>257</v>
      </c>
      <c r="E60" s="215" t="s">
        <v>23</v>
      </c>
      <c r="F60" s="216">
        <v>0</v>
      </c>
      <c r="G60" s="216">
        <v>500</v>
      </c>
      <c r="H60" s="234">
        <v>0</v>
      </c>
    </row>
    <row r="61" spans="1:10" ht="33.75" x14ac:dyDescent="0.2">
      <c r="A61" s="214" t="s">
        <v>24</v>
      </c>
      <c r="B61" s="215" t="s">
        <v>13</v>
      </c>
      <c r="C61" s="215" t="s">
        <v>49</v>
      </c>
      <c r="D61" s="215" t="s">
        <v>258</v>
      </c>
      <c r="E61" s="215" t="s">
        <v>23</v>
      </c>
      <c r="F61" s="217">
        <v>10</v>
      </c>
      <c r="G61" s="217">
        <v>10</v>
      </c>
      <c r="H61" s="217">
        <v>10</v>
      </c>
    </row>
    <row r="62" spans="1:10" ht="32.450000000000003" customHeight="1" x14ac:dyDescent="0.2">
      <c r="A62" s="235" t="s">
        <v>259</v>
      </c>
      <c r="B62" s="236" t="s">
        <v>13</v>
      </c>
      <c r="C62" s="236" t="s">
        <v>49</v>
      </c>
      <c r="D62" s="259" t="s">
        <v>260</v>
      </c>
      <c r="E62" s="236" t="s">
        <v>23</v>
      </c>
      <c r="F62" s="237">
        <v>974.89</v>
      </c>
      <c r="G62" s="237">
        <v>100</v>
      </c>
      <c r="H62" s="237">
        <v>100</v>
      </c>
    </row>
    <row r="63" spans="1:10" ht="22.5" x14ac:dyDescent="0.2">
      <c r="A63" s="211" t="s">
        <v>261</v>
      </c>
      <c r="B63" s="212" t="s">
        <v>13</v>
      </c>
      <c r="C63" s="212" t="s">
        <v>33</v>
      </c>
      <c r="D63" s="212" t="s">
        <v>262</v>
      </c>
      <c r="E63" s="212" t="s">
        <v>12</v>
      </c>
      <c r="F63" s="213">
        <f>SUM(F64:F65)</f>
        <v>505</v>
      </c>
      <c r="G63" s="213">
        <f>SUM(G64:G65)</f>
        <v>305</v>
      </c>
      <c r="H63" s="213">
        <f>SUM(H64:H65)</f>
        <v>305</v>
      </c>
    </row>
    <row r="64" spans="1:10" ht="33.75" x14ac:dyDescent="0.2">
      <c r="A64" s="208" t="s">
        <v>24</v>
      </c>
      <c r="B64" s="209" t="s">
        <v>13</v>
      </c>
      <c r="C64" s="209" t="s">
        <v>33</v>
      </c>
      <c r="D64" s="209" t="s">
        <v>263</v>
      </c>
      <c r="E64" s="209" t="s">
        <v>23</v>
      </c>
      <c r="F64" s="210">
        <v>500</v>
      </c>
      <c r="G64" s="210">
        <v>300</v>
      </c>
      <c r="H64" s="210">
        <v>300</v>
      </c>
    </row>
    <row r="65" spans="1:9" ht="22.5" x14ac:dyDescent="0.2">
      <c r="A65" s="214" t="s">
        <v>264</v>
      </c>
      <c r="B65" s="215" t="s">
        <v>13</v>
      </c>
      <c r="C65" s="215" t="s">
        <v>33</v>
      </c>
      <c r="D65" s="215" t="s">
        <v>265</v>
      </c>
      <c r="E65" s="215" t="s">
        <v>23</v>
      </c>
      <c r="F65" s="216">
        <v>5</v>
      </c>
      <c r="G65" s="216">
        <v>5</v>
      </c>
      <c r="H65" s="216">
        <v>5</v>
      </c>
    </row>
    <row r="66" spans="1:9" x14ac:dyDescent="0.2">
      <c r="A66" s="238" t="s">
        <v>266</v>
      </c>
      <c r="B66" s="212" t="s">
        <v>13</v>
      </c>
      <c r="C66" s="212" t="s">
        <v>58</v>
      </c>
      <c r="D66" s="238" t="s">
        <v>255</v>
      </c>
      <c r="E66" s="238" t="s">
        <v>12</v>
      </c>
      <c r="F66" s="239">
        <f>F67+F72+F75</f>
        <v>21684.539999999997</v>
      </c>
      <c r="G66" s="239">
        <f>G67+G72+G75</f>
        <v>14738.02</v>
      </c>
      <c r="H66" s="239">
        <f>H67+H72+H75</f>
        <v>13499.45</v>
      </c>
    </row>
    <row r="67" spans="1:9" x14ac:dyDescent="0.2">
      <c r="A67" s="211" t="s">
        <v>267</v>
      </c>
      <c r="B67" s="212" t="s">
        <v>13</v>
      </c>
      <c r="C67" s="212" t="s">
        <v>34</v>
      </c>
      <c r="D67" s="212" t="s">
        <v>255</v>
      </c>
      <c r="E67" s="212"/>
      <c r="F67" s="213">
        <f>F70+F68+F69+F71</f>
        <v>711.68000000000006</v>
      </c>
      <c r="G67" s="213">
        <f>G70+G68+G69+G71</f>
        <v>1494.52</v>
      </c>
      <c r="H67" s="213">
        <f>H70+H68+H69+H71</f>
        <v>1492.85</v>
      </c>
    </row>
    <row r="68" spans="1:9" x14ac:dyDescent="0.2">
      <c r="A68" s="220" t="s">
        <v>102</v>
      </c>
      <c r="B68" s="215" t="s">
        <v>13</v>
      </c>
      <c r="C68" s="215" t="s">
        <v>34</v>
      </c>
      <c r="D68" s="240">
        <v>6290013010</v>
      </c>
      <c r="E68" s="241">
        <v>540</v>
      </c>
      <c r="F68" s="234">
        <v>109.5</v>
      </c>
      <c r="G68" s="234">
        <v>0</v>
      </c>
      <c r="H68" s="234">
        <v>0</v>
      </c>
    </row>
    <row r="69" spans="1:9" x14ac:dyDescent="0.2">
      <c r="A69" s="220" t="s">
        <v>102</v>
      </c>
      <c r="B69" s="236" t="s">
        <v>13</v>
      </c>
      <c r="C69" s="236" t="s">
        <v>34</v>
      </c>
      <c r="D69" s="242">
        <v>6290013030</v>
      </c>
      <c r="E69" s="243">
        <v>540</v>
      </c>
      <c r="F69" s="234">
        <v>26.6</v>
      </c>
      <c r="G69" s="234">
        <v>0</v>
      </c>
      <c r="H69" s="234">
        <v>0</v>
      </c>
    </row>
    <row r="70" spans="1:9" ht="33" customHeight="1" x14ac:dyDescent="0.2">
      <c r="A70" s="214" t="s">
        <v>24</v>
      </c>
      <c r="B70" s="215" t="s">
        <v>13</v>
      </c>
      <c r="C70" s="215" t="s">
        <v>34</v>
      </c>
      <c r="D70" s="215" t="s">
        <v>117</v>
      </c>
      <c r="E70" s="215" t="s">
        <v>23</v>
      </c>
      <c r="F70" s="216">
        <v>204.58</v>
      </c>
      <c r="G70" s="216">
        <v>352.52</v>
      </c>
      <c r="H70" s="216">
        <v>356.85</v>
      </c>
      <c r="I70" s="195"/>
    </row>
    <row r="71" spans="1:9" ht="33" customHeight="1" x14ac:dyDescent="0.2">
      <c r="A71" s="214" t="s">
        <v>24</v>
      </c>
      <c r="B71" s="215" t="s">
        <v>13</v>
      </c>
      <c r="C71" s="215" t="s">
        <v>34</v>
      </c>
      <c r="D71" s="215" t="s">
        <v>268</v>
      </c>
      <c r="E71" s="215" t="s">
        <v>23</v>
      </c>
      <c r="F71" s="216">
        <v>371</v>
      </c>
      <c r="G71" s="216">
        <v>1142</v>
      </c>
      <c r="H71" s="216">
        <v>1136</v>
      </c>
    </row>
    <row r="72" spans="1:9" ht="14.45" customHeight="1" x14ac:dyDescent="0.2">
      <c r="A72" s="211" t="s">
        <v>269</v>
      </c>
      <c r="B72" s="212" t="s">
        <v>13</v>
      </c>
      <c r="C72" s="212" t="s">
        <v>75</v>
      </c>
      <c r="D72" s="212" t="s">
        <v>108</v>
      </c>
      <c r="E72" s="244"/>
      <c r="F72" s="213">
        <f>F73+F74</f>
        <v>148.91</v>
      </c>
      <c r="G72" s="213">
        <f t="shared" ref="G72:H72" si="7">G73+G74</f>
        <v>35</v>
      </c>
      <c r="H72" s="213">
        <f t="shared" si="7"/>
        <v>35</v>
      </c>
    </row>
    <row r="73" spans="1:9" ht="14.45" customHeight="1" x14ac:dyDescent="0.2">
      <c r="A73" s="220" t="s">
        <v>102</v>
      </c>
      <c r="B73" s="221" t="s">
        <v>13</v>
      </c>
      <c r="C73" s="221" t="s">
        <v>75</v>
      </c>
      <c r="D73" s="221" t="s">
        <v>113</v>
      </c>
      <c r="E73" s="221" t="s">
        <v>105</v>
      </c>
      <c r="F73" s="234">
        <v>113.91</v>
      </c>
      <c r="G73" s="234">
        <v>0</v>
      </c>
      <c r="H73" s="234">
        <v>0</v>
      </c>
    </row>
    <row r="74" spans="1:9" ht="22.15" customHeight="1" x14ac:dyDescent="0.2">
      <c r="A74" s="214" t="s">
        <v>24</v>
      </c>
      <c r="B74" s="218" t="s">
        <v>13</v>
      </c>
      <c r="C74" s="218" t="s">
        <v>75</v>
      </c>
      <c r="D74" s="215" t="s">
        <v>117</v>
      </c>
      <c r="E74" s="218" t="s">
        <v>445</v>
      </c>
      <c r="F74" s="219">
        <f>50-15</f>
        <v>35</v>
      </c>
      <c r="G74" s="219">
        <v>35</v>
      </c>
      <c r="H74" s="219">
        <v>35</v>
      </c>
      <c r="I74" s="195"/>
    </row>
    <row r="75" spans="1:9" x14ac:dyDescent="0.2">
      <c r="A75" s="245" t="s">
        <v>270</v>
      </c>
      <c r="B75" s="246" t="s">
        <v>13</v>
      </c>
      <c r="C75" s="246" t="s">
        <v>35</v>
      </c>
      <c r="D75" s="247" t="s">
        <v>255</v>
      </c>
      <c r="E75" s="246" t="s">
        <v>12</v>
      </c>
      <c r="F75" s="248">
        <f>SUM(F76:F85)</f>
        <v>20823.949999999997</v>
      </c>
      <c r="G75" s="248">
        <f>SUM(G76:G85)</f>
        <v>13208.5</v>
      </c>
      <c r="H75" s="248">
        <f>SUM(H76:H85)</f>
        <v>11971.6</v>
      </c>
    </row>
    <row r="76" spans="1:9" ht="33.75" x14ac:dyDescent="0.2">
      <c r="A76" s="214" t="s">
        <v>24</v>
      </c>
      <c r="B76" s="215" t="s">
        <v>13</v>
      </c>
      <c r="C76" s="215" t="s">
        <v>35</v>
      </c>
      <c r="D76" s="215" t="s">
        <v>271</v>
      </c>
      <c r="E76" s="215" t="s">
        <v>23</v>
      </c>
      <c r="F76" s="216">
        <v>2500</v>
      </c>
      <c r="G76" s="216">
        <v>2500</v>
      </c>
      <c r="H76" s="216">
        <v>2500</v>
      </c>
    </row>
    <row r="77" spans="1:9" ht="33.75" x14ac:dyDescent="0.2">
      <c r="A77" s="214" t="s">
        <v>24</v>
      </c>
      <c r="B77" s="215" t="s">
        <v>13</v>
      </c>
      <c r="C77" s="215" t="s">
        <v>35</v>
      </c>
      <c r="D77" s="215" t="s">
        <v>271</v>
      </c>
      <c r="E77" s="215" t="s">
        <v>445</v>
      </c>
      <c r="F77" s="216">
        <v>2500</v>
      </c>
      <c r="G77" s="216">
        <v>2500</v>
      </c>
      <c r="H77" s="216">
        <v>2500</v>
      </c>
    </row>
    <row r="78" spans="1:9" ht="33.75" x14ac:dyDescent="0.2">
      <c r="A78" s="214" t="s">
        <v>24</v>
      </c>
      <c r="B78" s="215" t="s">
        <v>13</v>
      </c>
      <c r="C78" s="215" t="s">
        <v>35</v>
      </c>
      <c r="D78" s="215" t="s">
        <v>272</v>
      </c>
      <c r="E78" s="215" t="s">
        <v>23</v>
      </c>
      <c r="F78" s="216">
        <v>50</v>
      </c>
      <c r="G78" s="216">
        <v>50</v>
      </c>
      <c r="H78" s="216">
        <v>50</v>
      </c>
    </row>
    <row r="79" spans="1:9" ht="33.75" x14ac:dyDescent="0.2">
      <c r="A79" s="214" t="s">
        <v>24</v>
      </c>
      <c r="B79" s="215" t="s">
        <v>13</v>
      </c>
      <c r="C79" s="215" t="s">
        <v>35</v>
      </c>
      <c r="D79" s="215" t="s">
        <v>273</v>
      </c>
      <c r="E79" s="215" t="s">
        <v>23</v>
      </c>
      <c r="F79" s="216">
        <v>4186.7299999999996</v>
      </c>
      <c r="G79" s="216">
        <v>5000</v>
      </c>
      <c r="H79" s="216">
        <v>6000</v>
      </c>
    </row>
    <row r="80" spans="1:9" ht="33.75" x14ac:dyDescent="0.2">
      <c r="A80" s="214" t="s">
        <v>24</v>
      </c>
      <c r="B80" s="215" t="s">
        <v>13</v>
      </c>
      <c r="C80" s="215" t="s">
        <v>35</v>
      </c>
      <c r="D80" s="215" t="s">
        <v>443</v>
      </c>
      <c r="E80" s="215" t="s">
        <v>23</v>
      </c>
      <c r="F80" s="216">
        <v>954.6</v>
      </c>
      <c r="G80" s="216">
        <v>793.9</v>
      </c>
      <c r="H80" s="216">
        <v>621.6</v>
      </c>
    </row>
    <row r="81" spans="1:8" ht="33.75" x14ac:dyDescent="0.2">
      <c r="A81" s="214" t="s">
        <v>24</v>
      </c>
      <c r="B81" s="215" t="s">
        <v>13</v>
      </c>
      <c r="C81" s="215" t="s">
        <v>35</v>
      </c>
      <c r="D81" s="215" t="s">
        <v>442</v>
      </c>
      <c r="E81" s="215" t="s">
        <v>23</v>
      </c>
      <c r="F81" s="216">
        <v>1578.95</v>
      </c>
      <c r="G81" s="216">
        <v>0</v>
      </c>
      <c r="H81" s="216">
        <v>0</v>
      </c>
    </row>
    <row r="82" spans="1:8" ht="21" customHeight="1" x14ac:dyDescent="0.2">
      <c r="A82" s="214" t="s">
        <v>274</v>
      </c>
      <c r="B82" s="221" t="s">
        <v>13</v>
      </c>
      <c r="C82" s="221" t="s">
        <v>35</v>
      </c>
      <c r="D82" s="221" t="s">
        <v>275</v>
      </c>
      <c r="E82" s="221" t="s">
        <v>23</v>
      </c>
      <c r="F82" s="234">
        <v>1151.4100000000001</v>
      </c>
      <c r="G82" s="234">
        <v>100</v>
      </c>
      <c r="H82" s="234">
        <v>100</v>
      </c>
    </row>
    <row r="83" spans="1:8" ht="27" customHeight="1" x14ac:dyDescent="0.2">
      <c r="A83" s="214" t="s">
        <v>24</v>
      </c>
      <c r="B83" s="221" t="s">
        <v>13</v>
      </c>
      <c r="C83" s="221" t="s">
        <v>35</v>
      </c>
      <c r="D83" s="221" t="s">
        <v>334</v>
      </c>
      <c r="E83" s="221" t="s">
        <v>23</v>
      </c>
      <c r="F83" s="234">
        <v>4767.3999999999996</v>
      </c>
      <c r="G83" s="234">
        <v>0</v>
      </c>
      <c r="H83" s="234">
        <v>0</v>
      </c>
    </row>
    <row r="84" spans="1:8" ht="21" customHeight="1" x14ac:dyDescent="0.2">
      <c r="A84" s="214" t="s">
        <v>24</v>
      </c>
      <c r="B84" s="221" t="s">
        <v>13</v>
      </c>
      <c r="C84" s="221" t="s">
        <v>35</v>
      </c>
      <c r="D84" s="221" t="s">
        <v>276</v>
      </c>
      <c r="E84" s="221" t="s">
        <v>23</v>
      </c>
      <c r="F84" s="234">
        <v>2064.6</v>
      </c>
      <c r="G84" s="234">
        <v>2064.6</v>
      </c>
      <c r="H84" s="234">
        <v>0</v>
      </c>
    </row>
    <row r="85" spans="1:8" ht="23.45" customHeight="1" x14ac:dyDescent="0.2">
      <c r="A85" s="214" t="s">
        <v>277</v>
      </c>
      <c r="B85" s="221" t="s">
        <v>13</v>
      </c>
      <c r="C85" s="221" t="s">
        <v>35</v>
      </c>
      <c r="D85" s="249" t="s">
        <v>278</v>
      </c>
      <c r="E85" s="221" t="s">
        <v>23</v>
      </c>
      <c r="F85" s="234">
        <v>1070.26</v>
      </c>
      <c r="G85" s="234">
        <v>200</v>
      </c>
      <c r="H85" s="234">
        <v>200</v>
      </c>
    </row>
    <row r="86" spans="1:8" x14ac:dyDescent="0.2">
      <c r="A86" s="211" t="s">
        <v>279</v>
      </c>
      <c r="B86" s="212" t="s">
        <v>13</v>
      </c>
      <c r="C86" s="212" t="s">
        <v>78</v>
      </c>
      <c r="D86" s="247" t="s">
        <v>280</v>
      </c>
      <c r="E86" s="212" t="s">
        <v>12</v>
      </c>
      <c r="F86" s="213">
        <f>+F87</f>
        <v>690.6</v>
      </c>
      <c r="G86" s="213">
        <f>+G87</f>
        <v>300</v>
      </c>
      <c r="H86" s="213">
        <f>+H87</f>
        <v>300</v>
      </c>
    </row>
    <row r="87" spans="1:8" ht="22.5" x14ac:dyDescent="0.2">
      <c r="A87" s="211" t="s">
        <v>281</v>
      </c>
      <c r="B87" s="212" t="s">
        <v>13</v>
      </c>
      <c r="C87" s="212" t="s">
        <v>36</v>
      </c>
      <c r="D87" s="247" t="s">
        <v>280</v>
      </c>
      <c r="E87" s="212" t="s">
        <v>12</v>
      </c>
      <c r="F87" s="213">
        <f>SUM(F88:F90)</f>
        <v>690.6</v>
      </c>
      <c r="G87" s="213">
        <f>SUM(G88:G90)</f>
        <v>300</v>
      </c>
      <c r="H87" s="213">
        <f>SUM(H88:H90)</f>
        <v>300</v>
      </c>
    </row>
    <row r="88" spans="1:8" ht="33.75" x14ac:dyDescent="0.2">
      <c r="A88" s="214" t="s">
        <v>24</v>
      </c>
      <c r="B88" s="215" t="s">
        <v>13</v>
      </c>
      <c r="C88" s="215" t="s">
        <v>36</v>
      </c>
      <c r="D88" s="215" t="s">
        <v>282</v>
      </c>
      <c r="E88" s="215" t="s">
        <v>23</v>
      </c>
      <c r="F88" s="216">
        <v>300</v>
      </c>
      <c r="G88" s="216">
        <v>300</v>
      </c>
      <c r="H88" s="216">
        <v>300</v>
      </c>
    </row>
    <row r="89" spans="1:8" ht="22.5" x14ac:dyDescent="0.2">
      <c r="A89" s="214" t="s">
        <v>283</v>
      </c>
      <c r="B89" s="215" t="s">
        <v>13</v>
      </c>
      <c r="C89" s="215" t="s">
        <v>36</v>
      </c>
      <c r="D89" s="215" t="s">
        <v>284</v>
      </c>
      <c r="E89" s="215" t="s">
        <v>39</v>
      </c>
      <c r="F89" s="216">
        <v>300</v>
      </c>
      <c r="G89" s="216">
        <v>0</v>
      </c>
      <c r="H89" s="216">
        <v>0</v>
      </c>
    </row>
    <row r="90" spans="1:8" ht="33.75" x14ac:dyDescent="0.2">
      <c r="A90" s="214" t="s">
        <v>285</v>
      </c>
      <c r="B90" s="215" t="s">
        <v>13</v>
      </c>
      <c r="C90" s="215" t="s">
        <v>36</v>
      </c>
      <c r="D90" s="215" t="s">
        <v>284</v>
      </c>
      <c r="E90" s="215" t="s">
        <v>61</v>
      </c>
      <c r="F90" s="216">
        <v>90.6</v>
      </c>
      <c r="G90" s="216">
        <v>0</v>
      </c>
      <c r="H90" s="216">
        <v>0</v>
      </c>
    </row>
    <row r="91" spans="1:8" x14ac:dyDescent="0.2">
      <c r="A91" s="211" t="s">
        <v>45</v>
      </c>
      <c r="B91" s="212" t="s">
        <v>13</v>
      </c>
      <c r="C91" s="212" t="s">
        <v>46</v>
      </c>
      <c r="D91" s="212" t="s">
        <v>12</v>
      </c>
      <c r="E91" s="212" t="s">
        <v>12</v>
      </c>
      <c r="F91" s="213">
        <f t="shared" ref="F91:H92" si="8">+F92</f>
        <v>588.44000000000005</v>
      </c>
      <c r="G91" s="213">
        <f t="shared" si="8"/>
        <v>2469.81</v>
      </c>
      <c r="H91" s="213">
        <f t="shared" si="8"/>
        <v>636.41</v>
      </c>
    </row>
    <row r="92" spans="1:8" x14ac:dyDescent="0.2">
      <c r="A92" s="211" t="s">
        <v>92</v>
      </c>
      <c r="B92" s="212" t="s">
        <v>13</v>
      </c>
      <c r="C92" s="212" t="s">
        <v>40</v>
      </c>
      <c r="D92" s="212" t="s">
        <v>12</v>
      </c>
      <c r="E92" s="212" t="s">
        <v>12</v>
      </c>
      <c r="F92" s="213">
        <f t="shared" si="8"/>
        <v>588.44000000000005</v>
      </c>
      <c r="G92" s="213">
        <f>+G93</f>
        <v>2469.81</v>
      </c>
      <c r="H92" s="213">
        <f t="shared" si="8"/>
        <v>636.41</v>
      </c>
    </row>
    <row r="93" spans="1:8" ht="22.5" x14ac:dyDescent="0.2">
      <c r="A93" s="206" t="s">
        <v>286</v>
      </c>
      <c r="B93" s="204" t="s">
        <v>13</v>
      </c>
      <c r="C93" s="204" t="s">
        <v>40</v>
      </c>
      <c r="D93" s="204" t="s">
        <v>108</v>
      </c>
      <c r="E93" s="204" t="s">
        <v>12</v>
      </c>
      <c r="F93" s="207">
        <f>+F94+F97+F95+F96</f>
        <v>588.44000000000005</v>
      </c>
      <c r="G93" s="207">
        <f>+G94+G97+G95+G96</f>
        <v>2469.81</v>
      </c>
      <c r="H93" s="207">
        <f t="shared" ref="H93" si="9">+H94+H97+H95+H96</f>
        <v>636.41</v>
      </c>
    </row>
    <row r="94" spans="1:8" ht="33.75" x14ac:dyDescent="0.2">
      <c r="A94" s="220" t="s">
        <v>287</v>
      </c>
      <c r="B94" s="221" t="s">
        <v>13</v>
      </c>
      <c r="C94" s="221" t="s">
        <v>40</v>
      </c>
      <c r="D94" s="221" t="s">
        <v>57</v>
      </c>
      <c r="E94" s="221" t="s">
        <v>41</v>
      </c>
      <c r="F94" s="19">
        <v>587.84</v>
      </c>
      <c r="G94" s="19">
        <v>611.36</v>
      </c>
      <c r="H94" s="19">
        <v>635.80999999999995</v>
      </c>
    </row>
    <row r="95" spans="1:8" x14ac:dyDescent="0.2">
      <c r="A95" s="220" t="s">
        <v>288</v>
      </c>
      <c r="B95" s="221" t="s">
        <v>13</v>
      </c>
      <c r="C95" s="221" t="s">
        <v>138</v>
      </c>
      <c r="D95" s="221" t="s">
        <v>155</v>
      </c>
      <c r="E95" s="221" t="s">
        <v>156</v>
      </c>
      <c r="F95" s="234">
        <v>0</v>
      </c>
      <c r="G95" s="234">
        <v>148.63</v>
      </c>
      <c r="H95" s="267">
        <v>0</v>
      </c>
    </row>
    <row r="96" spans="1:8" x14ac:dyDescent="0.2">
      <c r="A96" s="220" t="s">
        <v>288</v>
      </c>
      <c r="B96" s="221" t="s">
        <v>13</v>
      </c>
      <c r="C96" s="221" t="s">
        <v>138</v>
      </c>
      <c r="D96" s="221" t="s">
        <v>155</v>
      </c>
      <c r="E96" s="221" t="s">
        <v>156</v>
      </c>
      <c r="F96" s="234">
        <v>0</v>
      </c>
      <c r="G96" s="234">
        <v>1709.22</v>
      </c>
      <c r="H96" s="267">
        <v>0</v>
      </c>
    </row>
    <row r="97" spans="1:10" x14ac:dyDescent="0.2">
      <c r="A97" s="220" t="s">
        <v>288</v>
      </c>
      <c r="B97" s="221" t="s">
        <v>13</v>
      </c>
      <c r="C97" s="221" t="s">
        <v>138</v>
      </c>
      <c r="D97" s="221" t="s">
        <v>289</v>
      </c>
      <c r="E97" s="221" t="s">
        <v>39</v>
      </c>
      <c r="F97" s="234">
        <v>0.6</v>
      </c>
      <c r="G97" s="234">
        <v>0.6</v>
      </c>
      <c r="H97" s="234">
        <v>0.6</v>
      </c>
    </row>
    <row r="98" spans="1:10" x14ac:dyDescent="0.2">
      <c r="A98" s="250" t="s">
        <v>42</v>
      </c>
      <c r="B98" s="251" t="s">
        <v>12</v>
      </c>
      <c r="C98" s="251" t="s">
        <v>12</v>
      </c>
      <c r="D98" s="251" t="s">
        <v>12</v>
      </c>
      <c r="E98" s="252" t="s">
        <v>12</v>
      </c>
      <c r="F98" s="253">
        <f>+F14</f>
        <v>46895.92</v>
      </c>
      <c r="G98" s="253">
        <f>+G14</f>
        <v>42528.990000000005</v>
      </c>
      <c r="H98" s="253">
        <f>+H14</f>
        <v>37583.64</v>
      </c>
    </row>
    <row r="99" spans="1:10" ht="26.25" customHeight="1" x14ac:dyDescent="0.2">
      <c r="A99" s="254" t="s">
        <v>290</v>
      </c>
      <c r="B99" s="255"/>
      <c r="C99" s="204"/>
      <c r="D99" s="255"/>
      <c r="E99" s="256"/>
      <c r="F99" s="257"/>
      <c r="G99" s="257"/>
      <c r="H99" s="257"/>
    </row>
    <row r="100" spans="1:10" x14ac:dyDescent="0.2">
      <c r="A100" s="211" t="s">
        <v>291</v>
      </c>
      <c r="B100" s="212" t="s">
        <v>13</v>
      </c>
      <c r="C100" s="212" t="s">
        <v>37</v>
      </c>
      <c r="D100" s="212" t="s">
        <v>12</v>
      </c>
      <c r="E100" s="212" t="s">
        <v>12</v>
      </c>
      <c r="F100" s="213">
        <f>+F101+F119+F115</f>
        <v>11069.94</v>
      </c>
      <c r="G100" s="213">
        <f>+G101+G119+G115</f>
        <v>7930.04</v>
      </c>
      <c r="H100" s="213">
        <f>+H101+H119+H115</f>
        <v>8232.58</v>
      </c>
    </row>
    <row r="101" spans="1:10" x14ac:dyDescent="0.2">
      <c r="A101" s="211" t="s">
        <v>292</v>
      </c>
      <c r="B101" s="212" t="s">
        <v>13</v>
      </c>
      <c r="C101" s="212" t="s">
        <v>38</v>
      </c>
      <c r="D101" s="212" t="s">
        <v>12</v>
      </c>
      <c r="E101" s="212" t="s">
        <v>12</v>
      </c>
      <c r="F101" s="213">
        <f>+F102</f>
        <v>7036.54</v>
      </c>
      <c r="G101" s="213">
        <f t="shared" ref="G101:H101" si="10">+G102</f>
        <v>6930.04</v>
      </c>
      <c r="H101" s="213">
        <f t="shared" si="10"/>
        <v>7232.58</v>
      </c>
    </row>
    <row r="102" spans="1:10" ht="22.5" x14ac:dyDescent="0.2">
      <c r="A102" s="206" t="s">
        <v>293</v>
      </c>
      <c r="B102" s="204" t="s">
        <v>13</v>
      </c>
      <c r="C102" s="204" t="s">
        <v>38</v>
      </c>
      <c r="D102" s="204" t="s">
        <v>148</v>
      </c>
      <c r="E102" s="204" t="s">
        <v>12</v>
      </c>
      <c r="F102" s="207">
        <f>SUM(F103:F114)</f>
        <v>7036.54</v>
      </c>
      <c r="G102" s="207">
        <f>SUM(G103:G114)</f>
        <v>6930.04</v>
      </c>
      <c r="H102" s="207">
        <f>SUM(H103:H114)</f>
        <v>7232.58</v>
      </c>
      <c r="J102" s="258"/>
    </row>
    <row r="103" spans="1:10" x14ac:dyDescent="0.2">
      <c r="A103" s="214" t="s">
        <v>294</v>
      </c>
      <c r="B103" s="215" t="s">
        <v>13</v>
      </c>
      <c r="C103" s="215" t="s">
        <v>38</v>
      </c>
      <c r="D103" s="215" t="s">
        <v>289</v>
      </c>
      <c r="E103" s="215" t="s">
        <v>39</v>
      </c>
      <c r="F103" s="216">
        <v>3000</v>
      </c>
      <c r="G103" s="216">
        <v>3120</v>
      </c>
      <c r="H103" s="216">
        <v>3244.8</v>
      </c>
    </row>
    <row r="104" spans="1:10" ht="22.5" x14ac:dyDescent="0.2">
      <c r="A104" s="214" t="s">
        <v>296</v>
      </c>
      <c r="B104" s="215" t="s">
        <v>13</v>
      </c>
      <c r="C104" s="215" t="s">
        <v>38</v>
      </c>
      <c r="D104" s="215" t="s">
        <v>289</v>
      </c>
      <c r="E104" s="215" t="s">
        <v>70</v>
      </c>
      <c r="F104" s="216">
        <v>13</v>
      </c>
      <c r="G104" s="216">
        <v>13</v>
      </c>
      <c r="H104" s="216">
        <v>13</v>
      </c>
    </row>
    <row r="105" spans="1:10" ht="33.75" x14ac:dyDescent="0.2">
      <c r="A105" s="214" t="s">
        <v>295</v>
      </c>
      <c r="B105" s="215" t="s">
        <v>13</v>
      </c>
      <c r="C105" s="215" t="s">
        <v>38</v>
      </c>
      <c r="D105" s="215" t="s">
        <v>289</v>
      </c>
      <c r="E105" s="215" t="s">
        <v>61</v>
      </c>
      <c r="F105" s="216">
        <v>906</v>
      </c>
      <c r="G105" s="216">
        <v>943</v>
      </c>
      <c r="H105" s="216">
        <v>980</v>
      </c>
    </row>
    <row r="106" spans="1:10" ht="33.75" x14ac:dyDescent="0.2">
      <c r="A106" s="214" t="s">
        <v>24</v>
      </c>
      <c r="B106" s="215" t="s">
        <v>13</v>
      </c>
      <c r="C106" s="215" t="s">
        <v>38</v>
      </c>
      <c r="D106" s="215" t="s">
        <v>289</v>
      </c>
      <c r="E106" s="215" t="s">
        <v>67</v>
      </c>
      <c r="F106" s="216">
        <v>94</v>
      </c>
      <c r="G106" s="216">
        <v>30</v>
      </c>
      <c r="H106" s="216">
        <v>30.82</v>
      </c>
    </row>
    <row r="107" spans="1:10" ht="33.75" x14ac:dyDescent="0.2">
      <c r="A107" s="214" t="s">
        <v>24</v>
      </c>
      <c r="B107" s="215" t="s">
        <v>13</v>
      </c>
      <c r="C107" s="215" t="s">
        <v>38</v>
      </c>
      <c r="D107" s="215" t="s">
        <v>289</v>
      </c>
      <c r="E107" s="215" t="s">
        <v>23</v>
      </c>
      <c r="F107" s="216">
        <v>1010</v>
      </c>
      <c r="G107" s="216">
        <v>1110</v>
      </c>
      <c r="H107" s="216">
        <v>1210</v>
      </c>
    </row>
    <row r="108" spans="1:10" ht="33.75" x14ac:dyDescent="0.2">
      <c r="A108" s="214" t="s">
        <v>24</v>
      </c>
      <c r="B108" s="215" t="s">
        <v>13</v>
      </c>
      <c r="C108" s="215" t="s">
        <v>38</v>
      </c>
      <c r="D108" s="215" t="s">
        <v>289</v>
      </c>
      <c r="E108" s="215" t="s">
        <v>445</v>
      </c>
      <c r="F108" s="216">
        <v>190</v>
      </c>
      <c r="G108" s="216">
        <v>190</v>
      </c>
      <c r="H108" s="216">
        <v>190</v>
      </c>
    </row>
    <row r="109" spans="1:10" x14ac:dyDescent="0.2">
      <c r="A109" s="214" t="s">
        <v>294</v>
      </c>
      <c r="B109" s="215" t="s">
        <v>13</v>
      </c>
      <c r="C109" s="215" t="s">
        <v>38</v>
      </c>
      <c r="D109" s="215" t="s">
        <v>297</v>
      </c>
      <c r="E109" s="215" t="s">
        <v>39</v>
      </c>
      <c r="F109" s="216">
        <v>766.54</v>
      </c>
      <c r="G109" s="216">
        <v>766.54</v>
      </c>
      <c r="H109" s="216">
        <v>797.2</v>
      </c>
    </row>
    <row r="110" spans="1:10" ht="22.5" x14ac:dyDescent="0.2">
      <c r="A110" s="214" t="s">
        <v>296</v>
      </c>
      <c r="B110" s="215" t="s">
        <v>13</v>
      </c>
      <c r="C110" s="215" t="s">
        <v>38</v>
      </c>
      <c r="D110" s="215" t="s">
        <v>297</v>
      </c>
      <c r="E110" s="215" t="s">
        <v>70</v>
      </c>
      <c r="F110" s="216">
        <v>10</v>
      </c>
      <c r="G110" s="216">
        <v>10</v>
      </c>
      <c r="H110" s="216">
        <v>10</v>
      </c>
    </row>
    <row r="111" spans="1:10" ht="33.75" x14ac:dyDescent="0.2">
      <c r="A111" s="214" t="s">
        <v>295</v>
      </c>
      <c r="B111" s="215" t="s">
        <v>13</v>
      </c>
      <c r="C111" s="215" t="s">
        <v>38</v>
      </c>
      <c r="D111" s="215" t="s">
        <v>297</v>
      </c>
      <c r="E111" s="215" t="s">
        <v>61</v>
      </c>
      <c r="F111" s="216">
        <v>232</v>
      </c>
      <c r="G111" s="216">
        <v>231.5</v>
      </c>
      <c r="H111" s="216">
        <v>240.76</v>
      </c>
    </row>
    <row r="112" spans="1:10" ht="33.75" x14ac:dyDescent="0.2">
      <c r="A112" s="214" t="s">
        <v>24</v>
      </c>
      <c r="B112" s="215" t="s">
        <v>13</v>
      </c>
      <c r="C112" s="215" t="s">
        <v>38</v>
      </c>
      <c r="D112" s="215" t="s">
        <v>297</v>
      </c>
      <c r="E112" s="215" t="s">
        <v>23</v>
      </c>
      <c r="F112" s="216">
        <v>204</v>
      </c>
      <c r="G112" s="216">
        <v>180</v>
      </c>
      <c r="H112" s="216">
        <v>180</v>
      </c>
    </row>
    <row r="113" spans="1:8" ht="33.75" x14ac:dyDescent="0.2">
      <c r="A113" s="214" t="s">
        <v>24</v>
      </c>
      <c r="B113" s="215" t="s">
        <v>13</v>
      </c>
      <c r="C113" s="215" t="s">
        <v>38</v>
      </c>
      <c r="D113" s="215" t="s">
        <v>297</v>
      </c>
      <c r="E113" s="215" t="s">
        <v>445</v>
      </c>
      <c r="F113" s="216">
        <v>36</v>
      </c>
      <c r="G113" s="216">
        <v>36</v>
      </c>
      <c r="H113" s="216">
        <v>36</v>
      </c>
    </row>
    <row r="114" spans="1:8" ht="33.75" x14ac:dyDescent="0.2">
      <c r="A114" s="214" t="s">
        <v>24</v>
      </c>
      <c r="B114" s="215" t="s">
        <v>13</v>
      </c>
      <c r="C114" s="215" t="s">
        <v>38</v>
      </c>
      <c r="D114" s="215" t="s">
        <v>298</v>
      </c>
      <c r="E114" s="215" t="s">
        <v>23</v>
      </c>
      <c r="F114" s="216">
        <f>400+145+30</f>
        <v>575</v>
      </c>
      <c r="G114" s="216">
        <v>300</v>
      </c>
      <c r="H114" s="216">
        <v>300</v>
      </c>
    </row>
    <row r="115" spans="1:8" ht="22.5" x14ac:dyDescent="0.2">
      <c r="A115" s="211" t="s">
        <v>299</v>
      </c>
      <c r="B115" s="212" t="s">
        <v>13</v>
      </c>
      <c r="C115" s="212" t="s">
        <v>38</v>
      </c>
      <c r="D115" s="212" t="s">
        <v>148</v>
      </c>
      <c r="E115" s="212" t="s">
        <v>12</v>
      </c>
      <c r="F115" s="213">
        <f>F116</f>
        <v>3033.4</v>
      </c>
      <c r="G115" s="213">
        <f t="shared" ref="G115:H115" si="11">G116</f>
        <v>0</v>
      </c>
      <c r="H115" s="213">
        <f t="shared" si="11"/>
        <v>0</v>
      </c>
    </row>
    <row r="116" spans="1:8" ht="22.5" x14ac:dyDescent="0.2">
      <c r="A116" s="206" t="s">
        <v>300</v>
      </c>
      <c r="B116" s="204" t="s">
        <v>13</v>
      </c>
      <c r="C116" s="204" t="s">
        <v>38</v>
      </c>
      <c r="D116" s="204" t="s">
        <v>301</v>
      </c>
      <c r="E116" s="204" t="s">
        <v>12</v>
      </c>
      <c r="F116" s="207">
        <f>F117+F118</f>
        <v>3033.4</v>
      </c>
      <c r="G116" s="207">
        <f t="shared" ref="G116:H116" si="12">G117+G118</f>
        <v>0</v>
      </c>
      <c r="H116" s="207">
        <f t="shared" si="12"/>
        <v>0</v>
      </c>
    </row>
    <row r="117" spans="1:8" x14ac:dyDescent="0.2">
      <c r="A117" s="214" t="s">
        <v>294</v>
      </c>
      <c r="B117" s="215" t="s">
        <v>13</v>
      </c>
      <c r="C117" s="215" t="s">
        <v>38</v>
      </c>
      <c r="D117" s="215" t="s">
        <v>149</v>
      </c>
      <c r="E117" s="215" t="s">
        <v>39</v>
      </c>
      <c r="F117" s="216">
        <v>2329.8000000000002</v>
      </c>
      <c r="G117" s="216">
        <v>0</v>
      </c>
      <c r="H117" s="216">
        <v>0</v>
      </c>
    </row>
    <row r="118" spans="1:8" ht="33.75" x14ac:dyDescent="0.2">
      <c r="A118" s="214" t="s">
        <v>295</v>
      </c>
      <c r="B118" s="215" t="s">
        <v>13</v>
      </c>
      <c r="C118" s="215" t="s">
        <v>38</v>
      </c>
      <c r="D118" s="215" t="s">
        <v>149</v>
      </c>
      <c r="E118" s="215" t="s">
        <v>61</v>
      </c>
      <c r="F118" s="216">
        <v>703.6</v>
      </c>
      <c r="G118" s="216">
        <v>0</v>
      </c>
      <c r="H118" s="216">
        <v>0</v>
      </c>
    </row>
    <row r="119" spans="1:8" x14ac:dyDescent="0.2">
      <c r="A119" s="211" t="s">
        <v>302</v>
      </c>
      <c r="B119" s="212" t="s">
        <v>13</v>
      </c>
      <c r="C119" s="212" t="s">
        <v>303</v>
      </c>
      <c r="D119" s="212" t="s">
        <v>148</v>
      </c>
      <c r="E119" s="212" t="s">
        <v>12</v>
      </c>
      <c r="F119" s="213">
        <f t="shared" ref="F119:H120" si="13">+F120</f>
        <v>1000</v>
      </c>
      <c r="G119" s="213">
        <f>+G120</f>
        <v>1000</v>
      </c>
      <c r="H119" s="213">
        <f t="shared" si="13"/>
        <v>1000</v>
      </c>
    </row>
    <row r="120" spans="1:8" x14ac:dyDescent="0.2">
      <c r="A120" s="206" t="s">
        <v>304</v>
      </c>
      <c r="B120" s="204" t="s">
        <v>13</v>
      </c>
      <c r="C120" s="204" t="s">
        <v>96</v>
      </c>
      <c r="D120" s="204" t="s">
        <v>301</v>
      </c>
      <c r="E120" s="204" t="s">
        <v>12</v>
      </c>
      <c r="F120" s="207">
        <f t="shared" si="13"/>
        <v>1000</v>
      </c>
      <c r="G120" s="207">
        <f t="shared" si="13"/>
        <v>1000</v>
      </c>
      <c r="H120" s="207">
        <f t="shared" si="13"/>
        <v>1000</v>
      </c>
    </row>
    <row r="121" spans="1:8" ht="22.5" x14ac:dyDescent="0.2">
      <c r="A121" s="206" t="s">
        <v>305</v>
      </c>
      <c r="B121" s="204" t="s">
        <v>13</v>
      </c>
      <c r="C121" s="204" t="s">
        <v>96</v>
      </c>
      <c r="D121" s="204" t="s">
        <v>306</v>
      </c>
      <c r="E121" s="204" t="s">
        <v>12</v>
      </c>
      <c r="F121" s="207">
        <f>SUM(F122:F122)</f>
        <v>1000</v>
      </c>
      <c r="G121" s="207">
        <f>SUM(G122:G122)</f>
        <v>1000</v>
      </c>
      <c r="H121" s="207">
        <f>SUM(H122:H122)</f>
        <v>1000</v>
      </c>
    </row>
    <row r="122" spans="1:8" ht="33.75" x14ac:dyDescent="0.2">
      <c r="A122" s="214" t="s">
        <v>24</v>
      </c>
      <c r="B122" s="215" t="s">
        <v>13</v>
      </c>
      <c r="C122" s="215" t="s">
        <v>96</v>
      </c>
      <c r="D122" s="215" t="s">
        <v>150</v>
      </c>
      <c r="E122" s="215" t="s">
        <v>23</v>
      </c>
      <c r="F122" s="216">
        <v>1000</v>
      </c>
      <c r="G122" s="216">
        <v>1000</v>
      </c>
      <c r="H122" s="216">
        <v>1000</v>
      </c>
    </row>
  </sheetData>
  <autoFilter ref="A18:H122" xr:uid="{00000000-0009-0000-0000-000004000000}"/>
  <mergeCells count="6">
    <mergeCell ref="A6:H8"/>
    <mergeCell ref="A10:A11"/>
    <mergeCell ref="B10:E10"/>
    <mergeCell ref="F10:F11"/>
    <mergeCell ref="G10:G11"/>
    <mergeCell ref="H10:H11"/>
  </mergeCells>
  <pageMargins left="0" right="0" top="0" bottom="0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7"/>
  <sheetViews>
    <sheetView workbookViewId="0">
      <selection activeCell="E5" sqref="E5"/>
    </sheetView>
  </sheetViews>
  <sheetFormatPr defaultRowHeight="12.75" x14ac:dyDescent="0.2"/>
  <cols>
    <col min="1" max="1" width="4.7109375" customWidth="1"/>
    <col min="2" max="2" width="47.85546875" customWidth="1"/>
    <col min="3" max="3" width="13" customWidth="1"/>
    <col min="4" max="4" width="11.42578125" customWidth="1"/>
    <col min="5" max="5" width="10.140625" customWidth="1"/>
    <col min="257" max="257" width="4.7109375" customWidth="1"/>
    <col min="258" max="258" width="47.85546875" customWidth="1"/>
    <col min="259" max="259" width="13" customWidth="1"/>
    <col min="260" max="260" width="11.42578125" customWidth="1"/>
    <col min="261" max="261" width="10.140625" customWidth="1"/>
    <col min="513" max="513" width="4.7109375" customWidth="1"/>
    <col min="514" max="514" width="47.85546875" customWidth="1"/>
    <col min="515" max="515" width="13" customWidth="1"/>
    <col min="516" max="516" width="11.42578125" customWidth="1"/>
    <col min="517" max="517" width="10.140625" customWidth="1"/>
    <col min="769" max="769" width="4.7109375" customWidth="1"/>
    <col min="770" max="770" width="47.85546875" customWidth="1"/>
    <col min="771" max="771" width="13" customWidth="1"/>
    <col min="772" max="772" width="11.42578125" customWidth="1"/>
    <col min="773" max="773" width="10.140625" customWidth="1"/>
    <col min="1025" max="1025" width="4.7109375" customWidth="1"/>
    <col min="1026" max="1026" width="47.85546875" customWidth="1"/>
    <col min="1027" max="1027" width="13" customWidth="1"/>
    <col min="1028" max="1028" width="11.42578125" customWidth="1"/>
    <col min="1029" max="1029" width="10.140625" customWidth="1"/>
    <col min="1281" max="1281" width="4.7109375" customWidth="1"/>
    <col min="1282" max="1282" width="47.85546875" customWidth="1"/>
    <col min="1283" max="1283" width="13" customWidth="1"/>
    <col min="1284" max="1284" width="11.42578125" customWidth="1"/>
    <col min="1285" max="1285" width="10.140625" customWidth="1"/>
    <col min="1537" max="1537" width="4.7109375" customWidth="1"/>
    <col min="1538" max="1538" width="47.85546875" customWidth="1"/>
    <col min="1539" max="1539" width="13" customWidth="1"/>
    <col min="1540" max="1540" width="11.42578125" customWidth="1"/>
    <col min="1541" max="1541" width="10.140625" customWidth="1"/>
    <col min="1793" max="1793" width="4.7109375" customWidth="1"/>
    <col min="1794" max="1794" width="47.85546875" customWidth="1"/>
    <col min="1795" max="1795" width="13" customWidth="1"/>
    <col min="1796" max="1796" width="11.42578125" customWidth="1"/>
    <col min="1797" max="1797" width="10.140625" customWidth="1"/>
    <col min="2049" max="2049" width="4.7109375" customWidth="1"/>
    <col min="2050" max="2050" width="47.85546875" customWidth="1"/>
    <col min="2051" max="2051" width="13" customWidth="1"/>
    <col min="2052" max="2052" width="11.42578125" customWidth="1"/>
    <col min="2053" max="2053" width="10.140625" customWidth="1"/>
    <col min="2305" max="2305" width="4.7109375" customWidth="1"/>
    <col min="2306" max="2306" width="47.85546875" customWidth="1"/>
    <col min="2307" max="2307" width="13" customWidth="1"/>
    <col min="2308" max="2308" width="11.42578125" customWidth="1"/>
    <col min="2309" max="2309" width="10.140625" customWidth="1"/>
    <col min="2561" max="2561" width="4.7109375" customWidth="1"/>
    <col min="2562" max="2562" width="47.85546875" customWidth="1"/>
    <col min="2563" max="2563" width="13" customWidth="1"/>
    <col min="2564" max="2564" width="11.42578125" customWidth="1"/>
    <col min="2565" max="2565" width="10.140625" customWidth="1"/>
    <col min="2817" max="2817" width="4.7109375" customWidth="1"/>
    <col min="2818" max="2818" width="47.85546875" customWidth="1"/>
    <col min="2819" max="2819" width="13" customWidth="1"/>
    <col min="2820" max="2820" width="11.42578125" customWidth="1"/>
    <col min="2821" max="2821" width="10.140625" customWidth="1"/>
    <col min="3073" max="3073" width="4.7109375" customWidth="1"/>
    <col min="3074" max="3074" width="47.85546875" customWidth="1"/>
    <col min="3075" max="3075" width="13" customWidth="1"/>
    <col min="3076" max="3076" width="11.42578125" customWidth="1"/>
    <col min="3077" max="3077" width="10.140625" customWidth="1"/>
    <col min="3329" max="3329" width="4.7109375" customWidth="1"/>
    <col min="3330" max="3330" width="47.85546875" customWidth="1"/>
    <col min="3331" max="3331" width="13" customWidth="1"/>
    <col min="3332" max="3332" width="11.42578125" customWidth="1"/>
    <col min="3333" max="3333" width="10.140625" customWidth="1"/>
    <col min="3585" max="3585" width="4.7109375" customWidth="1"/>
    <col min="3586" max="3586" width="47.85546875" customWidth="1"/>
    <col min="3587" max="3587" width="13" customWidth="1"/>
    <col min="3588" max="3588" width="11.42578125" customWidth="1"/>
    <col min="3589" max="3589" width="10.140625" customWidth="1"/>
    <col min="3841" max="3841" width="4.7109375" customWidth="1"/>
    <col min="3842" max="3842" width="47.85546875" customWidth="1"/>
    <col min="3843" max="3843" width="13" customWidth="1"/>
    <col min="3844" max="3844" width="11.42578125" customWidth="1"/>
    <col min="3845" max="3845" width="10.140625" customWidth="1"/>
    <col min="4097" max="4097" width="4.7109375" customWidth="1"/>
    <col min="4098" max="4098" width="47.85546875" customWidth="1"/>
    <col min="4099" max="4099" width="13" customWidth="1"/>
    <col min="4100" max="4100" width="11.42578125" customWidth="1"/>
    <col min="4101" max="4101" width="10.140625" customWidth="1"/>
    <col min="4353" max="4353" width="4.7109375" customWidth="1"/>
    <col min="4354" max="4354" width="47.85546875" customWidth="1"/>
    <col min="4355" max="4355" width="13" customWidth="1"/>
    <col min="4356" max="4356" width="11.42578125" customWidth="1"/>
    <col min="4357" max="4357" width="10.140625" customWidth="1"/>
    <col min="4609" max="4609" width="4.7109375" customWidth="1"/>
    <col min="4610" max="4610" width="47.85546875" customWidth="1"/>
    <col min="4611" max="4611" width="13" customWidth="1"/>
    <col min="4612" max="4612" width="11.42578125" customWidth="1"/>
    <col min="4613" max="4613" width="10.140625" customWidth="1"/>
    <col min="4865" max="4865" width="4.7109375" customWidth="1"/>
    <col min="4866" max="4866" width="47.85546875" customWidth="1"/>
    <col min="4867" max="4867" width="13" customWidth="1"/>
    <col min="4868" max="4868" width="11.42578125" customWidth="1"/>
    <col min="4869" max="4869" width="10.140625" customWidth="1"/>
    <col min="5121" max="5121" width="4.7109375" customWidth="1"/>
    <col min="5122" max="5122" width="47.85546875" customWidth="1"/>
    <col min="5123" max="5123" width="13" customWidth="1"/>
    <col min="5124" max="5124" width="11.42578125" customWidth="1"/>
    <col min="5125" max="5125" width="10.140625" customWidth="1"/>
    <col min="5377" max="5377" width="4.7109375" customWidth="1"/>
    <col min="5378" max="5378" width="47.85546875" customWidth="1"/>
    <col min="5379" max="5379" width="13" customWidth="1"/>
    <col min="5380" max="5380" width="11.42578125" customWidth="1"/>
    <col min="5381" max="5381" width="10.140625" customWidth="1"/>
    <col min="5633" max="5633" width="4.7109375" customWidth="1"/>
    <col min="5634" max="5634" width="47.85546875" customWidth="1"/>
    <col min="5635" max="5635" width="13" customWidth="1"/>
    <col min="5636" max="5636" width="11.42578125" customWidth="1"/>
    <col min="5637" max="5637" width="10.140625" customWidth="1"/>
    <col min="5889" max="5889" width="4.7109375" customWidth="1"/>
    <col min="5890" max="5890" width="47.85546875" customWidth="1"/>
    <col min="5891" max="5891" width="13" customWidth="1"/>
    <col min="5892" max="5892" width="11.42578125" customWidth="1"/>
    <col min="5893" max="5893" width="10.140625" customWidth="1"/>
    <col min="6145" max="6145" width="4.7109375" customWidth="1"/>
    <col min="6146" max="6146" width="47.85546875" customWidth="1"/>
    <col min="6147" max="6147" width="13" customWidth="1"/>
    <col min="6148" max="6148" width="11.42578125" customWidth="1"/>
    <col min="6149" max="6149" width="10.140625" customWidth="1"/>
    <col min="6401" max="6401" width="4.7109375" customWidth="1"/>
    <col min="6402" max="6402" width="47.85546875" customWidth="1"/>
    <col min="6403" max="6403" width="13" customWidth="1"/>
    <col min="6404" max="6404" width="11.42578125" customWidth="1"/>
    <col min="6405" max="6405" width="10.140625" customWidth="1"/>
    <col min="6657" max="6657" width="4.7109375" customWidth="1"/>
    <col min="6658" max="6658" width="47.85546875" customWidth="1"/>
    <col min="6659" max="6659" width="13" customWidth="1"/>
    <col min="6660" max="6660" width="11.42578125" customWidth="1"/>
    <col min="6661" max="6661" width="10.140625" customWidth="1"/>
    <col min="6913" max="6913" width="4.7109375" customWidth="1"/>
    <col min="6914" max="6914" width="47.85546875" customWidth="1"/>
    <col min="6915" max="6915" width="13" customWidth="1"/>
    <col min="6916" max="6916" width="11.42578125" customWidth="1"/>
    <col min="6917" max="6917" width="10.140625" customWidth="1"/>
    <col min="7169" max="7169" width="4.7109375" customWidth="1"/>
    <col min="7170" max="7170" width="47.85546875" customWidth="1"/>
    <col min="7171" max="7171" width="13" customWidth="1"/>
    <col min="7172" max="7172" width="11.42578125" customWidth="1"/>
    <col min="7173" max="7173" width="10.140625" customWidth="1"/>
    <col min="7425" max="7425" width="4.7109375" customWidth="1"/>
    <col min="7426" max="7426" width="47.85546875" customWidth="1"/>
    <col min="7427" max="7427" width="13" customWidth="1"/>
    <col min="7428" max="7428" width="11.42578125" customWidth="1"/>
    <col min="7429" max="7429" width="10.140625" customWidth="1"/>
    <col min="7681" max="7681" width="4.7109375" customWidth="1"/>
    <col min="7682" max="7682" width="47.85546875" customWidth="1"/>
    <col min="7683" max="7683" width="13" customWidth="1"/>
    <col min="7684" max="7684" width="11.42578125" customWidth="1"/>
    <col min="7685" max="7685" width="10.140625" customWidth="1"/>
    <col min="7937" max="7937" width="4.7109375" customWidth="1"/>
    <col min="7938" max="7938" width="47.85546875" customWidth="1"/>
    <col min="7939" max="7939" width="13" customWidth="1"/>
    <col min="7940" max="7940" width="11.42578125" customWidth="1"/>
    <col min="7941" max="7941" width="10.140625" customWidth="1"/>
    <col min="8193" max="8193" width="4.7109375" customWidth="1"/>
    <col min="8194" max="8194" width="47.85546875" customWidth="1"/>
    <col min="8195" max="8195" width="13" customWidth="1"/>
    <col min="8196" max="8196" width="11.42578125" customWidth="1"/>
    <col min="8197" max="8197" width="10.140625" customWidth="1"/>
    <col min="8449" max="8449" width="4.7109375" customWidth="1"/>
    <col min="8450" max="8450" width="47.85546875" customWidth="1"/>
    <col min="8451" max="8451" width="13" customWidth="1"/>
    <col min="8452" max="8452" width="11.42578125" customWidth="1"/>
    <col min="8453" max="8453" width="10.140625" customWidth="1"/>
    <col min="8705" max="8705" width="4.7109375" customWidth="1"/>
    <col min="8706" max="8706" width="47.85546875" customWidth="1"/>
    <col min="8707" max="8707" width="13" customWidth="1"/>
    <col min="8708" max="8708" width="11.42578125" customWidth="1"/>
    <col min="8709" max="8709" width="10.140625" customWidth="1"/>
    <col min="8961" max="8961" width="4.7109375" customWidth="1"/>
    <col min="8962" max="8962" width="47.85546875" customWidth="1"/>
    <col min="8963" max="8963" width="13" customWidth="1"/>
    <col min="8964" max="8964" width="11.42578125" customWidth="1"/>
    <col min="8965" max="8965" width="10.140625" customWidth="1"/>
    <col min="9217" max="9217" width="4.7109375" customWidth="1"/>
    <col min="9218" max="9218" width="47.85546875" customWidth="1"/>
    <col min="9219" max="9219" width="13" customWidth="1"/>
    <col min="9220" max="9220" width="11.42578125" customWidth="1"/>
    <col min="9221" max="9221" width="10.140625" customWidth="1"/>
    <col min="9473" max="9473" width="4.7109375" customWidth="1"/>
    <col min="9474" max="9474" width="47.85546875" customWidth="1"/>
    <col min="9475" max="9475" width="13" customWidth="1"/>
    <col min="9476" max="9476" width="11.42578125" customWidth="1"/>
    <col min="9477" max="9477" width="10.140625" customWidth="1"/>
    <col min="9729" max="9729" width="4.7109375" customWidth="1"/>
    <col min="9730" max="9730" width="47.85546875" customWidth="1"/>
    <col min="9731" max="9731" width="13" customWidth="1"/>
    <col min="9732" max="9732" width="11.42578125" customWidth="1"/>
    <col min="9733" max="9733" width="10.140625" customWidth="1"/>
    <col min="9985" max="9985" width="4.7109375" customWidth="1"/>
    <col min="9986" max="9986" width="47.85546875" customWidth="1"/>
    <col min="9987" max="9987" width="13" customWidth="1"/>
    <col min="9988" max="9988" width="11.42578125" customWidth="1"/>
    <col min="9989" max="9989" width="10.140625" customWidth="1"/>
    <col min="10241" max="10241" width="4.7109375" customWidth="1"/>
    <col min="10242" max="10242" width="47.85546875" customWidth="1"/>
    <col min="10243" max="10243" width="13" customWidth="1"/>
    <col min="10244" max="10244" width="11.42578125" customWidth="1"/>
    <col min="10245" max="10245" width="10.140625" customWidth="1"/>
    <col min="10497" max="10497" width="4.7109375" customWidth="1"/>
    <col min="10498" max="10498" width="47.85546875" customWidth="1"/>
    <col min="10499" max="10499" width="13" customWidth="1"/>
    <col min="10500" max="10500" width="11.42578125" customWidth="1"/>
    <col min="10501" max="10501" width="10.140625" customWidth="1"/>
    <col min="10753" max="10753" width="4.7109375" customWidth="1"/>
    <col min="10754" max="10754" width="47.85546875" customWidth="1"/>
    <col min="10755" max="10755" width="13" customWidth="1"/>
    <col min="10756" max="10756" width="11.42578125" customWidth="1"/>
    <col min="10757" max="10757" width="10.140625" customWidth="1"/>
    <col min="11009" max="11009" width="4.7109375" customWidth="1"/>
    <col min="11010" max="11010" width="47.85546875" customWidth="1"/>
    <col min="11011" max="11011" width="13" customWidth="1"/>
    <col min="11012" max="11012" width="11.42578125" customWidth="1"/>
    <col min="11013" max="11013" width="10.140625" customWidth="1"/>
    <col min="11265" max="11265" width="4.7109375" customWidth="1"/>
    <col min="11266" max="11266" width="47.85546875" customWidth="1"/>
    <col min="11267" max="11267" width="13" customWidth="1"/>
    <col min="11268" max="11268" width="11.42578125" customWidth="1"/>
    <col min="11269" max="11269" width="10.140625" customWidth="1"/>
    <col min="11521" max="11521" width="4.7109375" customWidth="1"/>
    <col min="11522" max="11522" width="47.85546875" customWidth="1"/>
    <col min="11523" max="11523" width="13" customWidth="1"/>
    <col min="11524" max="11524" width="11.42578125" customWidth="1"/>
    <col min="11525" max="11525" width="10.140625" customWidth="1"/>
    <col min="11777" max="11777" width="4.7109375" customWidth="1"/>
    <col min="11778" max="11778" width="47.85546875" customWidth="1"/>
    <col min="11779" max="11779" width="13" customWidth="1"/>
    <col min="11780" max="11780" width="11.42578125" customWidth="1"/>
    <col min="11781" max="11781" width="10.140625" customWidth="1"/>
    <col min="12033" max="12033" width="4.7109375" customWidth="1"/>
    <col min="12034" max="12034" width="47.85546875" customWidth="1"/>
    <col min="12035" max="12035" width="13" customWidth="1"/>
    <col min="12036" max="12036" width="11.42578125" customWidth="1"/>
    <col min="12037" max="12037" width="10.140625" customWidth="1"/>
    <col min="12289" max="12289" width="4.7109375" customWidth="1"/>
    <col min="12290" max="12290" width="47.85546875" customWidth="1"/>
    <col min="12291" max="12291" width="13" customWidth="1"/>
    <col min="12292" max="12292" width="11.42578125" customWidth="1"/>
    <col min="12293" max="12293" width="10.140625" customWidth="1"/>
    <col min="12545" max="12545" width="4.7109375" customWidth="1"/>
    <col min="12546" max="12546" width="47.85546875" customWidth="1"/>
    <col min="12547" max="12547" width="13" customWidth="1"/>
    <col min="12548" max="12548" width="11.42578125" customWidth="1"/>
    <col min="12549" max="12549" width="10.140625" customWidth="1"/>
    <col min="12801" max="12801" width="4.7109375" customWidth="1"/>
    <col min="12802" max="12802" width="47.85546875" customWidth="1"/>
    <col min="12803" max="12803" width="13" customWidth="1"/>
    <col min="12804" max="12804" width="11.42578125" customWidth="1"/>
    <col min="12805" max="12805" width="10.140625" customWidth="1"/>
    <col min="13057" max="13057" width="4.7109375" customWidth="1"/>
    <col min="13058" max="13058" width="47.85546875" customWidth="1"/>
    <col min="13059" max="13059" width="13" customWidth="1"/>
    <col min="13060" max="13060" width="11.42578125" customWidth="1"/>
    <col min="13061" max="13061" width="10.140625" customWidth="1"/>
    <col min="13313" max="13313" width="4.7109375" customWidth="1"/>
    <col min="13314" max="13314" width="47.85546875" customWidth="1"/>
    <col min="13315" max="13315" width="13" customWidth="1"/>
    <col min="13316" max="13316" width="11.42578125" customWidth="1"/>
    <col min="13317" max="13317" width="10.140625" customWidth="1"/>
    <col min="13569" max="13569" width="4.7109375" customWidth="1"/>
    <col min="13570" max="13570" width="47.85546875" customWidth="1"/>
    <col min="13571" max="13571" width="13" customWidth="1"/>
    <col min="13572" max="13572" width="11.42578125" customWidth="1"/>
    <col min="13573" max="13573" width="10.140625" customWidth="1"/>
    <col min="13825" max="13825" width="4.7109375" customWidth="1"/>
    <col min="13826" max="13826" width="47.85546875" customWidth="1"/>
    <col min="13827" max="13827" width="13" customWidth="1"/>
    <col min="13828" max="13828" width="11.42578125" customWidth="1"/>
    <col min="13829" max="13829" width="10.140625" customWidth="1"/>
    <col min="14081" max="14081" width="4.7109375" customWidth="1"/>
    <col min="14082" max="14082" width="47.85546875" customWidth="1"/>
    <col min="14083" max="14083" width="13" customWidth="1"/>
    <col min="14084" max="14084" width="11.42578125" customWidth="1"/>
    <col min="14085" max="14085" width="10.140625" customWidth="1"/>
    <col min="14337" max="14337" width="4.7109375" customWidth="1"/>
    <col min="14338" max="14338" width="47.85546875" customWidth="1"/>
    <col min="14339" max="14339" width="13" customWidth="1"/>
    <col min="14340" max="14340" width="11.42578125" customWidth="1"/>
    <col min="14341" max="14341" width="10.140625" customWidth="1"/>
    <col min="14593" max="14593" width="4.7109375" customWidth="1"/>
    <col min="14594" max="14594" width="47.85546875" customWidth="1"/>
    <col min="14595" max="14595" width="13" customWidth="1"/>
    <col min="14596" max="14596" width="11.42578125" customWidth="1"/>
    <col min="14597" max="14597" width="10.140625" customWidth="1"/>
    <col min="14849" max="14849" width="4.7109375" customWidth="1"/>
    <col min="14850" max="14850" width="47.85546875" customWidth="1"/>
    <col min="14851" max="14851" width="13" customWidth="1"/>
    <col min="14852" max="14852" width="11.42578125" customWidth="1"/>
    <col min="14853" max="14853" width="10.140625" customWidth="1"/>
    <col min="15105" max="15105" width="4.7109375" customWidth="1"/>
    <col min="15106" max="15106" width="47.85546875" customWidth="1"/>
    <col min="15107" max="15107" width="13" customWidth="1"/>
    <col min="15108" max="15108" width="11.42578125" customWidth="1"/>
    <col min="15109" max="15109" width="10.140625" customWidth="1"/>
    <col min="15361" max="15361" width="4.7109375" customWidth="1"/>
    <col min="15362" max="15362" width="47.85546875" customWidth="1"/>
    <col min="15363" max="15363" width="13" customWidth="1"/>
    <col min="15364" max="15364" width="11.42578125" customWidth="1"/>
    <col min="15365" max="15365" width="10.140625" customWidth="1"/>
    <col min="15617" max="15617" width="4.7109375" customWidth="1"/>
    <col min="15618" max="15618" width="47.85546875" customWidth="1"/>
    <col min="15619" max="15619" width="13" customWidth="1"/>
    <col min="15620" max="15620" width="11.42578125" customWidth="1"/>
    <col min="15621" max="15621" width="10.140625" customWidth="1"/>
    <col min="15873" max="15873" width="4.7109375" customWidth="1"/>
    <col min="15874" max="15874" width="47.85546875" customWidth="1"/>
    <col min="15875" max="15875" width="13" customWidth="1"/>
    <col min="15876" max="15876" width="11.42578125" customWidth="1"/>
    <col min="15877" max="15877" width="10.140625" customWidth="1"/>
    <col min="16129" max="16129" width="4.7109375" customWidth="1"/>
    <col min="16130" max="16130" width="47.85546875" customWidth="1"/>
    <col min="16131" max="16131" width="13" customWidth="1"/>
    <col min="16132" max="16132" width="11.42578125" customWidth="1"/>
    <col min="16133" max="16133" width="10.140625" customWidth="1"/>
  </cols>
  <sheetData>
    <row r="1" spans="1:5" ht="15.75" x14ac:dyDescent="0.25">
      <c r="E1" s="323" t="s">
        <v>369</v>
      </c>
    </row>
    <row r="2" spans="1:5" ht="15.75" x14ac:dyDescent="0.25">
      <c r="E2" s="323" t="s">
        <v>370</v>
      </c>
    </row>
    <row r="3" spans="1:5" ht="15.75" x14ac:dyDescent="0.25">
      <c r="E3" s="323" t="s">
        <v>371</v>
      </c>
    </row>
    <row r="4" spans="1:5" ht="15.75" x14ac:dyDescent="0.25">
      <c r="E4" s="323" t="s">
        <v>444</v>
      </c>
    </row>
    <row r="7" spans="1:5" x14ac:dyDescent="0.2">
      <c r="A7" s="482" t="s">
        <v>386</v>
      </c>
      <c r="B7" s="482"/>
      <c r="C7" s="482"/>
      <c r="D7" s="482"/>
      <c r="E7" s="482"/>
    </row>
    <row r="8" spans="1:5" ht="48.75" customHeight="1" x14ac:dyDescent="0.2">
      <c r="A8" s="476"/>
      <c r="B8" s="476"/>
      <c r="C8" s="476"/>
      <c r="D8" s="476"/>
      <c r="E8" s="476"/>
    </row>
    <row r="9" spans="1:5" ht="51" x14ac:dyDescent="0.2">
      <c r="A9" s="324" t="s">
        <v>368</v>
      </c>
      <c r="B9" s="325" t="s">
        <v>372</v>
      </c>
      <c r="C9" s="326" t="s">
        <v>373</v>
      </c>
      <c r="D9" s="326" t="s">
        <v>385</v>
      </c>
      <c r="E9" s="326" t="s">
        <v>434</v>
      </c>
    </row>
    <row r="10" spans="1:5" x14ac:dyDescent="0.2">
      <c r="A10" s="327" t="s">
        <v>374</v>
      </c>
      <c r="B10" s="328" t="s">
        <v>375</v>
      </c>
      <c r="C10" s="329">
        <v>109.5</v>
      </c>
      <c r="D10" s="329">
        <v>0</v>
      </c>
      <c r="E10" s="329">
        <v>0</v>
      </c>
    </row>
    <row r="11" spans="1:5" ht="25.5" x14ac:dyDescent="0.2">
      <c r="A11" s="330" t="s">
        <v>376</v>
      </c>
      <c r="B11" s="331" t="s">
        <v>377</v>
      </c>
      <c r="C11" s="332">
        <v>128</v>
      </c>
      <c r="D11" s="332">
        <v>0</v>
      </c>
      <c r="E11" s="332">
        <v>0</v>
      </c>
    </row>
    <row r="12" spans="1:5" hidden="1" x14ac:dyDescent="0.2">
      <c r="A12" s="333" t="s">
        <v>376</v>
      </c>
      <c r="B12" s="334"/>
      <c r="C12" s="335"/>
      <c r="D12" s="335"/>
      <c r="E12" s="335"/>
    </row>
    <row r="13" spans="1:5" ht="38.25" x14ac:dyDescent="0.2">
      <c r="A13" s="336" t="s">
        <v>378</v>
      </c>
      <c r="B13" s="337" t="s">
        <v>379</v>
      </c>
      <c r="C13" s="329">
        <v>26.6</v>
      </c>
      <c r="D13" s="329">
        <v>0</v>
      </c>
      <c r="E13" s="329">
        <v>0</v>
      </c>
    </row>
    <row r="14" spans="1:5" ht="25.5" x14ac:dyDescent="0.2">
      <c r="A14" s="327" t="s">
        <v>380</v>
      </c>
      <c r="B14" s="328" t="s">
        <v>382</v>
      </c>
      <c r="C14" s="329">
        <v>59.1</v>
      </c>
      <c r="D14" s="329">
        <v>0</v>
      </c>
      <c r="E14" s="329">
        <v>0</v>
      </c>
    </row>
    <row r="15" spans="1:5" ht="25.5" x14ac:dyDescent="0.2">
      <c r="A15" s="338" t="s">
        <v>381</v>
      </c>
      <c r="B15" s="328" t="s">
        <v>435</v>
      </c>
      <c r="C15" s="329">
        <v>35.53</v>
      </c>
      <c r="D15" s="329">
        <v>0</v>
      </c>
      <c r="E15" s="329">
        <v>0</v>
      </c>
    </row>
    <row r="16" spans="1:5" ht="38.25" x14ac:dyDescent="0.2">
      <c r="A16" s="339" t="s">
        <v>383</v>
      </c>
      <c r="B16" s="334" t="s">
        <v>384</v>
      </c>
      <c r="C16" s="329">
        <v>113.91</v>
      </c>
      <c r="D16" s="329">
        <v>0</v>
      </c>
      <c r="E16" s="329">
        <v>0</v>
      </c>
    </row>
    <row r="17" spans="1:5" x14ac:dyDescent="0.2">
      <c r="A17" s="340"/>
      <c r="B17" s="341" t="s">
        <v>321</v>
      </c>
      <c r="C17" s="342">
        <f>SUM(C10:C16)</f>
        <v>472.64</v>
      </c>
      <c r="D17" s="342">
        <f>SUM(D10:D16)</f>
        <v>0</v>
      </c>
      <c r="E17" s="342">
        <f>SUM(E10:E16)</f>
        <v>0</v>
      </c>
    </row>
  </sheetData>
  <mergeCells count="1">
    <mergeCell ref="A7:E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1"/>
  <sheetViews>
    <sheetView workbookViewId="0">
      <selection activeCell="B5" sqref="B5"/>
    </sheetView>
  </sheetViews>
  <sheetFormatPr defaultRowHeight="12.75" x14ac:dyDescent="0.2"/>
  <cols>
    <col min="1" max="1" width="22.85546875" customWidth="1"/>
    <col min="2" max="2" width="48.7109375" customWidth="1"/>
    <col min="3" max="3" width="19.140625" customWidth="1"/>
    <col min="257" max="257" width="22.85546875" customWidth="1"/>
    <col min="258" max="258" width="53" customWidth="1"/>
    <col min="259" max="259" width="19.140625" customWidth="1"/>
    <col min="513" max="513" width="22.85546875" customWidth="1"/>
    <col min="514" max="514" width="53" customWidth="1"/>
    <col min="515" max="515" width="19.140625" customWidth="1"/>
    <col min="769" max="769" width="22.85546875" customWidth="1"/>
    <col min="770" max="770" width="53" customWidth="1"/>
    <col min="771" max="771" width="19.140625" customWidth="1"/>
    <col min="1025" max="1025" width="22.85546875" customWidth="1"/>
    <col min="1026" max="1026" width="53" customWidth="1"/>
    <col min="1027" max="1027" width="19.140625" customWidth="1"/>
    <col min="1281" max="1281" width="22.85546875" customWidth="1"/>
    <col min="1282" max="1282" width="53" customWidth="1"/>
    <col min="1283" max="1283" width="19.140625" customWidth="1"/>
    <col min="1537" max="1537" width="22.85546875" customWidth="1"/>
    <col min="1538" max="1538" width="53" customWidth="1"/>
    <col min="1539" max="1539" width="19.140625" customWidth="1"/>
    <col min="1793" max="1793" width="22.85546875" customWidth="1"/>
    <col min="1794" max="1794" width="53" customWidth="1"/>
    <col min="1795" max="1795" width="19.140625" customWidth="1"/>
    <col min="2049" max="2049" width="22.85546875" customWidth="1"/>
    <col min="2050" max="2050" width="53" customWidth="1"/>
    <col min="2051" max="2051" width="19.140625" customWidth="1"/>
    <col min="2305" max="2305" width="22.85546875" customWidth="1"/>
    <col min="2306" max="2306" width="53" customWidth="1"/>
    <col min="2307" max="2307" width="19.140625" customWidth="1"/>
    <col min="2561" max="2561" width="22.85546875" customWidth="1"/>
    <col min="2562" max="2562" width="53" customWidth="1"/>
    <col min="2563" max="2563" width="19.140625" customWidth="1"/>
    <col min="2817" max="2817" width="22.85546875" customWidth="1"/>
    <col min="2818" max="2818" width="53" customWidth="1"/>
    <col min="2819" max="2819" width="19.140625" customWidth="1"/>
    <col min="3073" max="3073" width="22.85546875" customWidth="1"/>
    <col min="3074" max="3074" width="53" customWidth="1"/>
    <col min="3075" max="3075" width="19.140625" customWidth="1"/>
    <col min="3329" max="3329" width="22.85546875" customWidth="1"/>
    <col min="3330" max="3330" width="53" customWidth="1"/>
    <col min="3331" max="3331" width="19.140625" customWidth="1"/>
    <col min="3585" max="3585" width="22.85546875" customWidth="1"/>
    <col min="3586" max="3586" width="53" customWidth="1"/>
    <col min="3587" max="3587" width="19.140625" customWidth="1"/>
    <col min="3841" max="3841" width="22.85546875" customWidth="1"/>
    <col min="3842" max="3842" width="53" customWidth="1"/>
    <col min="3843" max="3843" width="19.140625" customWidth="1"/>
    <col min="4097" max="4097" width="22.85546875" customWidth="1"/>
    <col min="4098" max="4098" width="53" customWidth="1"/>
    <col min="4099" max="4099" width="19.140625" customWidth="1"/>
    <col min="4353" max="4353" width="22.85546875" customWidth="1"/>
    <col min="4354" max="4354" width="53" customWidth="1"/>
    <col min="4355" max="4355" width="19.140625" customWidth="1"/>
    <col min="4609" max="4609" width="22.85546875" customWidth="1"/>
    <col min="4610" max="4610" width="53" customWidth="1"/>
    <col min="4611" max="4611" width="19.140625" customWidth="1"/>
    <col min="4865" max="4865" width="22.85546875" customWidth="1"/>
    <col min="4866" max="4866" width="53" customWidth="1"/>
    <col min="4867" max="4867" width="19.140625" customWidth="1"/>
    <col min="5121" max="5121" width="22.85546875" customWidth="1"/>
    <col min="5122" max="5122" width="53" customWidth="1"/>
    <col min="5123" max="5123" width="19.140625" customWidth="1"/>
    <col min="5377" max="5377" width="22.85546875" customWidth="1"/>
    <col min="5378" max="5378" width="53" customWidth="1"/>
    <col min="5379" max="5379" width="19.140625" customWidth="1"/>
    <col min="5633" max="5633" width="22.85546875" customWidth="1"/>
    <col min="5634" max="5634" width="53" customWidth="1"/>
    <col min="5635" max="5635" width="19.140625" customWidth="1"/>
    <col min="5889" max="5889" width="22.85546875" customWidth="1"/>
    <col min="5890" max="5890" width="53" customWidth="1"/>
    <col min="5891" max="5891" width="19.140625" customWidth="1"/>
    <col min="6145" max="6145" width="22.85546875" customWidth="1"/>
    <col min="6146" max="6146" width="53" customWidth="1"/>
    <col min="6147" max="6147" width="19.140625" customWidth="1"/>
    <col min="6401" max="6401" width="22.85546875" customWidth="1"/>
    <col min="6402" max="6402" width="53" customWidth="1"/>
    <col min="6403" max="6403" width="19.140625" customWidth="1"/>
    <col min="6657" max="6657" width="22.85546875" customWidth="1"/>
    <col min="6658" max="6658" width="53" customWidth="1"/>
    <col min="6659" max="6659" width="19.140625" customWidth="1"/>
    <col min="6913" max="6913" width="22.85546875" customWidth="1"/>
    <col min="6914" max="6914" width="53" customWidth="1"/>
    <col min="6915" max="6915" width="19.140625" customWidth="1"/>
    <col min="7169" max="7169" width="22.85546875" customWidth="1"/>
    <col min="7170" max="7170" width="53" customWidth="1"/>
    <col min="7171" max="7171" width="19.140625" customWidth="1"/>
    <col min="7425" max="7425" width="22.85546875" customWidth="1"/>
    <col min="7426" max="7426" width="53" customWidth="1"/>
    <col min="7427" max="7427" width="19.140625" customWidth="1"/>
    <col min="7681" max="7681" width="22.85546875" customWidth="1"/>
    <col min="7682" max="7682" width="53" customWidth="1"/>
    <col min="7683" max="7683" width="19.140625" customWidth="1"/>
    <col min="7937" max="7937" width="22.85546875" customWidth="1"/>
    <col min="7938" max="7938" width="53" customWidth="1"/>
    <col min="7939" max="7939" width="19.140625" customWidth="1"/>
    <col min="8193" max="8193" width="22.85546875" customWidth="1"/>
    <col min="8194" max="8194" width="53" customWidth="1"/>
    <col min="8195" max="8195" width="19.140625" customWidth="1"/>
    <col min="8449" max="8449" width="22.85546875" customWidth="1"/>
    <col min="8450" max="8450" width="53" customWidth="1"/>
    <col min="8451" max="8451" width="19.140625" customWidth="1"/>
    <col min="8705" max="8705" width="22.85546875" customWidth="1"/>
    <col min="8706" max="8706" width="53" customWidth="1"/>
    <col min="8707" max="8707" width="19.140625" customWidth="1"/>
    <col min="8961" max="8961" width="22.85546875" customWidth="1"/>
    <col min="8962" max="8962" width="53" customWidth="1"/>
    <col min="8963" max="8963" width="19.140625" customWidth="1"/>
    <col min="9217" max="9217" width="22.85546875" customWidth="1"/>
    <col min="9218" max="9218" width="53" customWidth="1"/>
    <col min="9219" max="9219" width="19.140625" customWidth="1"/>
    <col min="9473" max="9473" width="22.85546875" customWidth="1"/>
    <col min="9474" max="9474" width="53" customWidth="1"/>
    <col min="9475" max="9475" width="19.140625" customWidth="1"/>
    <col min="9729" max="9729" width="22.85546875" customWidth="1"/>
    <col min="9730" max="9730" width="53" customWidth="1"/>
    <col min="9731" max="9731" width="19.140625" customWidth="1"/>
    <col min="9985" max="9985" width="22.85546875" customWidth="1"/>
    <col min="9986" max="9986" width="53" customWidth="1"/>
    <col min="9987" max="9987" width="19.140625" customWidth="1"/>
    <col min="10241" max="10241" width="22.85546875" customWidth="1"/>
    <col min="10242" max="10242" width="53" customWidth="1"/>
    <col min="10243" max="10243" width="19.140625" customWidth="1"/>
    <col min="10497" max="10497" width="22.85546875" customWidth="1"/>
    <col min="10498" max="10498" width="53" customWidth="1"/>
    <col min="10499" max="10499" width="19.140625" customWidth="1"/>
    <col min="10753" max="10753" width="22.85546875" customWidth="1"/>
    <col min="10754" max="10754" width="53" customWidth="1"/>
    <col min="10755" max="10755" width="19.140625" customWidth="1"/>
    <col min="11009" max="11009" width="22.85546875" customWidth="1"/>
    <col min="11010" max="11010" width="53" customWidth="1"/>
    <col min="11011" max="11011" width="19.140625" customWidth="1"/>
    <col min="11265" max="11265" width="22.85546875" customWidth="1"/>
    <col min="11266" max="11266" width="53" customWidth="1"/>
    <col min="11267" max="11267" width="19.140625" customWidth="1"/>
    <col min="11521" max="11521" width="22.85546875" customWidth="1"/>
    <col min="11522" max="11522" width="53" customWidth="1"/>
    <col min="11523" max="11523" width="19.140625" customWidth="1"/>
    <col min="11777" max="11777" width="22.85546875" customWidth="1"/>
    <col min="11778" max="11778" width="53" customWidth="1"/>
    <col min="11779" max="11779" width="19.140625" customWidth="1"/>
    <col min="12033" max="12033" width="22.85546875" customWidth="1"/>
    <col min="12034" max="12034" width="53" customWidth="1"/>
    <col min="12035" max="12035" width="19.140625" customWidth="1"/>
    <col min="12289" max="12289" width="22.85546875" customWidth="1"/>
    <col min="12290" max="12290" width="53" customWidth="1"/>
    <col min="12291" max="12291" width="19.140625" customWidth="1"/>
    <col min="12545" max="12545" width="22.85546875" customWidth="1"/>
    <col min="12546" max="12546" width="53" customWidth="1"/>
    <col min="12547" max="12547" width="19.140625" customWidth="1"/>
    <col min="12801" max="12801" width="22.85546875" customWidth="1"/>
    <col min="12802" max="12802" width="53" customWidth="1"/>
    <col min="12803" max="12803" width="19.140625" customWidth="1"/>
    <col min="13057" max="13057" width="22.85546875" customWidth="1"/>
    <col min="13058" max="13058" width="53" customWidth="1"/>
    <col min="13059" max="13059" width="19.140625" customWidth="1"/>
    <col min="13313" max="13313" width="22.85546875" customWidth="1"/>
    <col min="13314" max="13314" width="53" customWidth="1"/>
    <col min="13315" max="13315" width="19.140625" customWidth="1"/>
    <col min="13569" max="13569" width="22.85546875" customWidth="1"/>
    <col min="13570" max="13570" width="53" customWidth="1"/>
    <col min="13571" max="13571" width="19.140625" customWidth="1"/>
    <col min="13825" max="13825" width="22.85546875" customWidth="1"/>
    <col min="13826" max="13826" width="53" customWidth="1"/>
    <col min="13827" max="13827" width="19.140625" customWidth="1"/>
    <col min="14081" max="14081" width="22.85546875" customWidth="1"/>
    <col min="14082" max="14082" width="53" customWidth="1"/>
    <col min="14083" max="14083" width="19.140625" customWidth="1"/>
    <col min="14337" max="14337" width="22.85546875" customWidth="1"/>
    <col min="14338" max="14338" width="53" customWidth="1"/>
    <col min="14339" max="14339" width="19.140625" customWidth="1"/>
    <col min="14593" max="14593" width="22.85546875" customWidth="1"/>
    <col min="14594" max="14594" width="53" customWidth="1"/>
    <col min="14595" max="14595" width="19.140625" customWidth="1"/>
    <col min="14849" max="14849" width="22.85546875" customWidth="1"/>
    <col min="14850" max="14850" width="53" customWidth="1"/>
    <col min="14851" max="14851" width="19.140625" customWidth="1"/>
    <col min="15105" max="15105" width="22.85546875" customWidth="1"/>
    <col min="15106" max="15106" width="53" customWidth="1"/>
    <col min="15107" max="15107" width="19.140625" customWidth="1"/>
    <col min="15361" max="15361" width="22.85546875" customWidth="1"/>
    <col min="15362" max="15362" width="53" customWidth="1"/>
    <col min="15363" max="15363" width="19.140625" customWidth="1"/>
    <col min="15617" max="15617" width="22.85546875" customWidth="1"/>
    <col min="15618" max="15618" width="53" customWidth="1"/>
    <col min="15619" max="15619" width="19.140625" customWidth="1"/>
    <col min="15873" max="15873" width="22.85546875" customWidth="1"/>
    <col min="15874" max="15874" width="53" customWidth="1"/>
    <col min="15875" max="15875" width="19.140625" customWidth="1"/>
    <col min="16129" max="16129" width="22.85546875" customWidth="1"/>
    <col min="16130" max="16130" width="53" customWidth="1"/>
    <col min="16131" max="16131" width="19.140625" customWidth="1"/>
  </cols>
  <sheetData>
    <row r="1" spans="1:3" ht="15.75" x14ac:dyDescent="0.25">
      <c r="B1" s="483" t="s">
        <v>387</v>
      </c>
      <c r="C1" s="483"/>
    </row>
    <row r="2" spans="1:3" ht="15.75" x14ac:dyDescent="0.25">
      <c r="B2" s="483" t="s">
        <v>370</v>
      </c>
      <c r="C2" s="483"/>
    </row>
    <row r="3" spans="1:3" ht="15.75" x14ac:dyDescent="0.25">
      <c r="B3" s="483" t="s">
        <v>371</v>
      </c>
      <c r="C3" s="483"/>
    </row>
    <row r="4" spans="1:3" ht="15.75" x14ac:dyDescent="0.25">
      <c r="B4" s="483" t="s">
        <v>444</v>
      </c>
      <c r="C4" s="483"/>
    </row>
    <row r="7" spans="1:3" ht="15.75" x14ac:dyDescent="0.2">
      <c r="A7" s="484" t="s">
        <v>388</v>
      </c>
      <c r="B7" s="484"/>
      <c r="C7" s="484"/>
    </row>
    <row r="8" spans="1:3" ht="16.5" thickBot="1" x14ac:dyDescent="0.25">
      <c r="A8" s="343"/>
      <c r="B8" s="343"/>
      <c r="C8" s="343"/>
    </row>
    <row r="9" spans="1:3" ht="15.75" x14ac:dyDescent="0.2">
      <c r="A9" s="344"/>
      <c r="B9" s="345" t="s">
        <v>389</v>
      </c>
      <c r="C9" s="346" t="s">
        <v>390</v>
      </c>
    </row>
    <row r="10" spans="1:3" ht="63" x14ac:dyDescent="0.2">
      <c r="A10" s="347" t="s">
        <v>391</v>
      </c>
      <c r="B10" s="348" t="s">
        <v>240</v>
      </c>
      <c r="C10" s="349" t="s">
        <v>392</v>
      </c>
    </row>
    <row r="11" spans="1:3" ht="32.25" thickBot="1" x14ac:dyDescent="0.25">
      <c r="A11" s="350" t="s">
        <v>393</v>
      </c>
      <c r="B11" s="351" t="s">
        <v>394</v>
      </c>
      <c r="C11" s="352" t="s">
        <v>392</v>
      </c>
    </row>
  </sheetData>
  <mergeCells count="5">
    <mergeCell ref="B1:C1"/>
    <mergeCell ref="B2:C2"/>
    <mergeCell ref="B3:C3"/>
    <mergeCell ref="B4:C4"/>
    <mergeCell ref="A7:C7"/>
  </mergeCells>
  <pageMargins left="0.70866141732283472" right="0" top="0.74803149606299213" bottom="0.74803149606299213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1"/>
  <sheetViews>
    <sheetView workbookViewId="0">
      <selection activeCell="B5" sqref="B5"/>
    </sheetView>
  </sheetViews>
  <sheetFormatPr defaultRowHeight="12.75" x14ac:dyDescent="0.2"/>
  <cols>
    <col min="1" max="1" width="6.85546875" customWidth="1"/>
    <col min="2" max="2" width="57.85546875" customWidth="1"/>
    <col min="3" max="3" width="18" customWidth="1"/>
    <col min="257" max="257" width="6.85546875" customWidth="1"/>
    <col min="258" max="258" width="57.85546875" customWidth="1"/>
    <col min="259" max="259" width="18" customWidth="1"/>
    <col min="513" max="513" width="6.85546875" customWidth="1"/>
    <col min="514" max="514" width="57.85546875" customWidth="1"/>
    <col min="515" max="515" width="18" customWidth="1"/>
    <col min="769" max="769" width="6.85546875" customWidth="1"/>
    <col min="770" max="770" width="57.85546875" customWidth="1"/>
    <col min="771" max="771" width="18" customWidth="1"/>
    <col min="1025" max="1025" width="6.85546875" customWidth="1"/>
    <col min="1026" max="1026" width="57.85546875" customWidth="1"/>
    <col min="1027" max="1027" width="18" customWidth="1"/>
    <col min="1281" max="1281" width="6.85546875" customWidth="1"/>
    <col min="1282" max="1282" width="57.85546875" customWidth="1"/>
    <col min="1283" max="1283" width="18" customWidth="1"/>
    <col min="1537" max="1537" width="6.85546875" customWidth="1"/>
    <col min="1538" max="1538" width="57.85546875" customWidth="1"/>
    <col min="1539" max="1539" width="18" customWidth="1"/>
    <col min="1793" max="1793" width="6.85546875" customWidth="1"/>
    <col min="1794" max="1794" width="57.85546875" customWidth="1"/>
    <col min="1795" max="1795" width="18" customWidth="1"/>
    <col min="2049" max="2049" width="6.85546875" customWidth="1"/>
    <col min="2050" max="2050" width="57.85546875" customWidth="1"/>
    <col min="2051" max="2051" width="18" customWidth="1"/>
    <col min="2305" max="2305" width="6.85546875" customWidth="1"/>
    <col min="2306" max="2306" width="57.85546875" customWidth="1"/>
    <col min="2307" max="2307" width="18" customWidth="1"/>
    <col min="2561" max="2561" width="6.85546875" customWidth="1"/>
    <col min="2562" max="2562" width="57.85546875" customWidth="1"/>
    <col min="2563" max="2563" width="18" customWidth="1"/>
    <col min="2817" max="2817" width="6.85546875" customWidth="1"/>
    <col min="2818" max="2818" width="57.85546875" customWidth="1"/>
    <col min="2819" max="2819" width="18" customWidth="1"/>
    <col min="3073" max="3073" width="6.85546875" customWidth="1"/>
    <col min="3074" max="3074" width="57.85546875" customWidth="1"/>
    <col min="3075" max="3075" width="18" customWidth="1"/>
    <col min="3329" max="3329" width="6.85546875" customWidth="1"/>
    <col min="3330" max="3330" width="57.85546875" customWidth="1"/>
    <col min="3331" max="3331" width="18" customWidth="1"/>
    <col min="3585" max="3585" width="6.85546875" customWidth="1"/>
    <col min="3586" max="3586" width="57.85546875" customWidth="1"/>
    <col min="3587" max="3587" width="18" customWidth="1"/>
    <col min="3841" max="3841" width="6.85546875" customWidth="1"/>
    <col min="3842" max="3842" width="57.85546875" customWidth="1"/>
    <col min="3843" max="3843" width="18" customWidth="1"/>
    <col min="4097" max="4097" width="6.85546875" customWidth="1"/>
    <col min="4098" max="4098" width="57.85546875" customWidth="1"/>
    <col min="4099" max="4099" width="18" customWidth="1"/>
    <col min="4353" max="4353" width="6.85546875" customWidth="1"/>
    <col min="4354" max="4354" width="57.85546875" customWidth="1"/>
    <col min="4355" max="4355" width="18" customWidth="1"/>
    <col min="4609" max="4609" width="6.85546875" customWidth="1"/>
    <col min="4610" max="4610" width="57.85546875" customWidth="1"/>
    <col min="4611" max="4611" width="18" customWidth="1"/>
    <col min="4865" max="4865" width="6.85546875" customWidth="1"/>
    <col min="4866" max="4866" width="57.85546875" customWidth="1"/>
    <col min="4867" max="4867" width="18" customWidth="1"/>
    <col min="5121" max="5121" width="6.85546875" customWidth="1"/>
    <col min="5122" max="5122" width="57.85546875" customWidth="1"/>
    <col min="5123" max="5123" width="18" customWidth="1"/>
    <col min="5377" max="5377" width="6.85546875" customWidth="1"/>
    <col min="5378" max="5378" width="57.85546875" customWidth="1"/>
    <col min="5379" max="5379" width="18" customWidth="1"/>
    <col min="5633" max="5633" width="6.85546875" customWidth="1"/>
    <col min="5634" max="5634" width="57.85546875" customWidth="1"/>
    <col min="5635" max="5635" width="18" customWidth="1"/>
    <col min="5889" max="5889" width="6.85546875" customWidth="1"/>
    <col min="5890" max="5890" width="57.85546875" customWidth="1"/>
    <col min="5891" max="5891" width="18" customWidth="1"/>
    <col min="6145" max="6145" width="6.85546875" customWidth="1"/>
    <col min="6146" max="6146" width="57.85546875" customWidth="1"/>
    <col min="6147" max="6147" width="18" customWidth="1"/>
    <col min="6401" max="6401" width="6.85546875" customWidth="1"/>
    <col min="6402" max="6402" width="57.85546875" customWidth="1"/>
    <col min="6403" max="6403" width="18" customWidth="1"/>
    <col min="6657" max="6657" width="6.85546875" customWidth="1"/>
    <col min="6658" max="6658" width="57.85546875" customWidth="1"/>
    <col min="6659" max="6659" width="18" customWidth="1"/>
    <col min="6913" max="6913" width="6.85546875" customWidth="1"/>
    <col min="6914" max="6914" width="57.85546875" customWidth="1"/>
    <col min="6915" max="6915" width="18" customWidth="1"/>
    <col min="7169" max="7169" width="6.85546875" customWidth="1"/>
    <col min="7170" max="7170" width="57.85546875" customWidth="1"/>
    <col min="7171" max="7171" width="18" customWidth="1"/>
    <col min="7425" max="7425" width="6.85546875" customWidth="1"/>
    <col min="7426" max="7426" width="57.85546875" customWidth="1"/>
    <col min="7427" max="7427" width="18" customWidth="1"/>
    <col min="7681" max="7681" width="6.85546875" customWidth="1"/>
    <col min="7682" max="7682" width="57.85546875" customWidth="1"/>
    <col min="7683" max="7683" width="18" customWidth="1"/>
    <col min="7937" max="7937" width="6.85546875" customWidth="1"/>
    <col min="7938" max="7938" width="57.85546875" customWidth="1"/>
    <col min="7939" max="7939" width="18" customWidth="1"/>
    <col min="8193" max="8193" width="6.85546875" customWidth="1"/>
    <col min="8194" max="8194" width="57.85546875" customWidth="1"/>
    <col min="8195" max="8195" width="18" customWidth="1"/>
    <col min="8449" max="8449" width="6.85546875" customWidth="1"/>
    <col min="8450" max="8450" width="57.85546875" customWidth="1"/>
    <col min="8451" max="8451" width="18" customWidth="1"/>
    <col min="8705" max="8705" width="6.85546875" customWidth="1"/>
    <col min="8706" max="8706" width="57.85546875" customWidth="1"/>
    <col min="8707" max="8707" width="18" customWidth="1"/>
    <col min="8961" max="8961" width="6.85546875" customWidth="1"/>
    <col min="8962" max="8962" width="57.85546875" customWidth="1"/>
    <col min="8963" max="8963" width="18" customWidth="1"/>
    <col min="9217" max="9217" width="6.85546875" customWidth="1"/>
    <col min="9218" max="9218" width="57.85546875" customWidth="1"/>
    <col min="9219" max="9219" width="18" customWidth="1"/>
    <col min="9473" max="9473" width="6.85546875" customWidth="1"/>
    <col min="9474" max="9474" width="57.85546875" customWidth="1"/>
    <col min="9475" max="9475" width="18" customWidth="1"/>
    <col min="9729" max="9729" width="6.85546875" customWidth="1"/>
    <col min="9730" max="9730" width="57.85546875" customWidth="1"/>
    <col min="9731" max="9731" width="18" customWidth="1"/>
    <col min="9985" max="9985" width="6.85546875" customWidth="1"/>
    <col min="9986" max="9986" width="57.85546875" customWidth="1"/>
    <col min="9987" max="9987" width="18" customWidth="1"/>
    <col min="10241" max="10241" width="6.85546875" customWidth="1"/>
    <col min="10242" max="10242" width="57.85546875" customWidth="1"/>
    <col min="10243" max="10243" width="18" customWidth="1"/>
    <col min="10497" max="10497" width="6.85546875" customWidth="1"/>
    <col min="10498" max="10498" width="57.85546875" customWidth="1"/>
    <col min="10499" max="10499" width="18" customWidth="1"/>
    <col min="10753" max="10753" width="6.85546875" customWidth="1"/>
    <col min="10754" max="10754" width="57.85546875" customWidth="1"/>
    <col min="10755" max="10755" width="18" customWidth="1"/>
    <col min="11009" max="11009" width="6.85546875" customWidth="1"/>
    <col min="11010" max="11010" width="57.85546875" customWidth="1"/>
    <col min="11011" max="11011" width="18" customWidth="1"/>
    <col min="11265" max="11265" width="6.85546875" customWidth="1"/>
    <col min="11266" max="11266" width="57.85546875" customWidth="1"/>
    <col min="11267" max="11267" width="18" customWidth="1"/>
    <col min="11521" max="11521" width="6.85546875" customWidth="1"/>
    <col min="11522" max="11522" width="57.85546875" customWidth="1"/>
    <col min="11523" max="11523" width="18" customWidth="1"/>
    <col min="11777" max="11777" width="6.85546875" customWidth="1"/>
    <col min="11778" max="11778" width="57.85546875" customWidth="1"/>
    <col min="11779" max="11779" width="18" customWidth="1"/>
    <col min="12033" max="12033" width="6.85546875" customWidth="1"/>
    <col min="12034" max="12034" width="57.85546875" customWidth="1"/>
    <col min="12035" max="12035" width="18" customWidth="1"/>
    <col min="12289" max="12289" width="6.85546875" customWidth="1"/>
    <col min="12290" max="12290" width="57.85546875" customWidth="1"/>
    <col min="12291" max="12291" width="18" customWidth="1"/>
    <col min="12545" max="12545" width="6.85546875" customWidth="1"/>
    <col min="12546" max="12546" width="57.85546875" customWidth="1"/>
    <col min="12547" max="12547" width="18" customWidth="1"/>
    <col min="12801" max="12801" width="6.85546875" customWidth="1"/>
    <col min="12802" max="12802" width="57.85546875" customWidth="1"/>
    <col min="12803" max="12803" width="18" customWidth="1"/>
    <col min="13057" max="13057" width="6.85546875" customWidth="1"/>
    <col min="13058" max="13058" width="57.85546875" customWidth="1"/>
    <col min="13059" max="13059" width="18" customWidth="1"/>
    <col min="13313" max="13313" width="6.85546875" customWidth="1"/>
    <col min="13314" max="13314" width="57.85546875" customWidth="1"/>
    <col min="13315" max="13315" width="18" customWidth="1"/>
    <col min="13569" max="13569" width="6.85546875" customWidth="1"/>
    <col min="13570" max="13570" width="57.85546875" customWidth="1"/>
    <col min="13571" max="13571" width="18" customWidth="1"/>
    <col min="13825" max="13825" width="6.85546875" customWidth="1"/>
    <col min="13826" max="13826" width="57.85546875" customWidth="1"/>
    <col min="13827" max="13827" width="18" customWidth="1"/>
    <col min="14081" max="14081" width="6.85546875" customWidth="1"/>
    <col min="14082" max="14082" width="57.85546875" customWidth="1"/>
    <col min="14083" max="14083" width="18" customWidth="1"/>
    <col min="14337" max="14337" width="6.85546875" customWidth="1"/>
    <col min="14338" max="14338" width="57.85546875" customWidth="1"/>
    <col min="14339" max="14339" width="18" customWidth="1"/>
    <col min="14593" max="14593" width="6.85546875" customWidth="1"/>
    <col min="14594" max="14594" width="57.85546875" customWidth="1"/>
    <col min="14595" max="14595" width="18" customWidth="1"/>
    <col min="14849" max="14849" width="6.85546875" customWidth="1"/>
    <col min="14850" max="14850" width="57.85546875" customWidth="1"/>
    <col min="14851" max="14851" width="18" customWidth="1"/>
    <col min="15105" max="15105" width="6.85546875" customWidth="1"/>
    <col min="15106" max="15106" width="57.85546875" customWidth="1"/>
    <col min="15107" max="15107" width="18" customWidth="1"/>
    <col min="15361" max="15361" width="6.85546875" customWidth="1"/>
    <col min="15362" max="15362" width="57.85546875" customWidth="1"/>
    <col min="15363" max="15363" width="18" customWidth="1"/>
    <col min="15617" max="15617" width="6.85546875" customWidth="1"/>
    <col min="15618" max="15618" width="57.85546875" customWidth="1"/>
    <col min="15619" max="15619" width="18" customWidth="1"/>
    <col min="15873" max="15873" width="6.85546875" customWidth="1"/>
    <col min="15874" max="15874" width="57.85546875" customWidth="1"/>
    <col min="15875" max="15875" width="18" customWidth="1"/>
    <col min="16129" max="16129" width="6.85546875" customWidth="1"/>
    <col min="16130" max="16130" width="57.85546875" customWidth="1"/>
    <col min="16131" max="16131" width="18" customWidth="1"/>
  </cols>
  <sheetData>
    <row r="1" spans="1:3" x14ac:dyDescent="0.2">
      <c r="B1" s="466" t="s">
        <v>395</v>
      </c>
      <c r="C1" s="466"/>
    </row>
    <row r="2" spans="1:3" x14ac:dyDescent="0.2">
      <c r="B2" s="466" t="s">
        <v>370</v>
      </c>
      <c r="C2" s="466"/>
    </row>
    <row r="3" spans="1:3" x14ac:dyDescent="0.2">
      <c r="B3" s="466" t="s">
        <v>371</v>
      </c>
      <c r="C3" s="466"/>
    </row>
    <row r="4" spans="1:3" x14ac:dyDescent="0.2">
      <c r="B4" s="485" t="s">
        <v>444</v>
      </c>
      <c r="C4" s="485"/>
    </row>
    <row r="7" spans="1:3" x14ac:dyDescent="0.2">
      <c r="A7" s="486" t="s">
        <v>430</v>
      </c>
      <c r="B7" s="486"/>
      <c r="C7" s="486"/>
    </row>
    <row r="8" spans="1:3" ht="28.5" customHeight="1" thickBot="1" x14ac:dyDescent="0.25">
      <c r="A8" s="487"/>
      <c r="B8" s="487"/>
      <c r="C8" s="487"/>
    </row>
    <row r="9" spans="1:3" ht="15.75" x14ac:dyDescent="0.2">
      <c r="A9" s="353" t="s">
        <v>368</v>
      </c>
      <c r="B9" s="354" t="s">
        <v>396</v>
      </c>
      <c r="C9" s="346" t="s">
        <v>390</v>
      </c>
    </row>
    <row r="10" spans="1:3" ht="47.25" x14ac:dyDescent="0.2">
      <c r="A10" s="355">
        <v>1</v>
      </c>
      <c r="B10" s="348" t="s">
        <v>240</v>
      </c>
      <c r="C10" s="349" t="s">
        <v>392</v>
      </c>
    </row>
    <row r="11" spans="1:3" ht="16.5" thickBot="1" x14ac:dyDescent="0.25">
      <c r="A11" s="356">
        <v>2</v>
      </c>
      <c r="B11" s="351" t="s">
        <v>397</v>
      </c>
      <c r="C11" s="352" t="s">
        <v>392</v>
      </c>
    </row>
  </sheetData>
  <mergeCells count="5">
    <mergeCell ref="B1:C1"/>
    <mergeCell ref="B2:C2"/>
    <mergeCell ref="B3:C3"/>
    <mergeCell ref="B4:C4"/>
    <mergeCell ref="A7:C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ПРИЛОЖЕНИЕ 2</vt:lpstr>
      <vt:lpstr>приложение 2 с КЦ</vt:lpstr>
      <vt:lpstr>ПРИЛОЖЕНИЕ 3</vt:lpstr>
      <vt:lpstr>ПРИЛОЖЕНИЕ 6</vt:lpstr>
      <vt:lpstr>ПРИЛОЖЕНИЕ 6.1.</vt:lpstr>
      <vt:lpstr>ПРИЛОЖЕНИЕ 7</vt:lpstr>
      <vt:lpstr>ПРИЛОЖЕНИЕ 9</vt:lpstr>
      <vt:lpstr>ПРИЛОЖЕНИЕ 10</vt:lpstr>
      <vt:lpstr>ПРИЛОЖЕНИЕ 11</vt:lpstr>
      <vt:lpstr>ПРИЛОЖЕНИЕ 12</vt:lpstr>
      <vt:lpstr>'ПРИЛОЖЕНИЕ 6.1.'!BFT_Print_Titles</vt:lpstr>
      <vt:lpstr>'ПРИЛОЖЕНИЕ 6.1.'!Заголовки_для_печати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2020-12-04T09:20:46Z</cp:lastPrinted>
  <dcterms:created xsi:type="dcterms:W3CDTF">1996-10-08T23:32:33Z</dcterms:created>
  <dcterms:modified xsi:type="dcterms:W3CDTF">2020-12-17T09:09:24Z</dcterms:modified>
</cp:coreProperties>
</file>